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31" firstSheet="13" activeTab="19"/>
  </bookViews>
  <sheets>
    <sheet name="ใบผ่านมาตรฐาน" sheetId="1" r:id="rId1"/>
    <sheet name="ใบผ่านทั่วไป" sheetId="2" r:id="rId2"/>
    <sheet name="ใบผ่านทั่วไป (2)" sheetId="3" r:id="rId3"/>
    <sheet name="งบทดลอง" sheetId="4" r:id="rId4"/>
    <sheet name="รายงานรับ-จ่ายเงินสด (3)" sheetId="5" r:id="rId5"/>
    <sheet name="กระดาษทำการงบทดลอง " sheetId="6" r:id="rId6"/>
    <sheet name="กระดาษทำการงบทดลอง  (2)" sheetId="7" r:id="rId7"/>
    <sheet name="หมายเหตุประกอบงบทดลอง" sheetId="8" r:id="rId8"/>
    <sheet name="หมายเหตุประกอบงบ" sheetId="9" r:id="rId9"/>
    <sheet name="รายงานกระแสเงินสด" sheetId="10" r:id="rId10"/>
    <sheet name="กระดาษทำการกระทบยอด " sheetId="11" r:id="rId11"/>
    <sheet name="งบกระทบยอดโครงการถ่ายโอน" sheetId="12" r:id="rId12"/>
    <sheet name="งบกระทบยอดเศรษฐกิจชุมชน" sheetId="13" r:id="rId13"/>
    <sheet name="งบกระทบยอดกรุงไทยกระแส" sheetId="14" r:id="rId14"/>
    <sheet name="งบกระทบยอดกรุงไทยออมทรัพย์" sheetId="15" r:id="rId15"/>
    <sheet name="งบกระทบยอดธกส.ออมทรัพย์" sheetId="16" r:id="rId16"/>
    <sheet name="เงินสะสม" sheetId="17" r:id="rId17"/>
    <sheet name="แนบจ่ายขาด" sheetId="18" r:id="rId18"/>
    <sheet name="รายจ่ายรอจ่าย " sheetId="19" r:id="rId19"/>
    <sheet name="รายจ่ายค้างจ่าย" sheetId="20" r:id="rId20"/>
  </sheets>
  <definedNames>
    <definedName name="_xlnm.Print_Area" localSheetId="10">'กระดาษทำการกระทบยอด '!$A$1:$V$123</definedName>
    <definedName name="_xlnm.Print_Area" localSheetId="5">'กระดาษทำการงบทดลอง '!$A$1:$J$43</definedName>
    <definedName name="_xlnm.Print_Area" localSheetId="6">'กระดาษทำการงบทดลอง  (2)'!$A$1:$J$43</definedName>
    <definedName name="_xlnm.Print_Area" localSheetId="11">'งบกระทบยอดโครงการถ่ายโอน'!$A$1:$H$42</definedName>
    <definedName name="_xlnm.Print_Area" localSheetId="15">'งบกระทบยอดธกส.ออมทรัพย์'!$A$1:$H$50</definedName>
    <definedName name="_xlnm.Print_Area" localSheetId="12">'งบกระทบยอดเศรษฐกิจชุมชน'!$A$1:$H$42</definedName>
    <definedName name="_xlnm.Print_Area" localSheetId="3">'งบทดลอง'!$A$1:$E$52</definedName>
    <definedName name="_xlnm.Print_Area" localSheetId="1">'ใบผ่านทั่วไป'!$A$1:$F$43</definedName>
    <definedName name="_xlnm.Print_Area" localSheetId="2">'ใบผ่านทั่วไป (2)'!$A$1:$F$43</definedName>
    <definedName name="_xlnm.Print_Area" localSheetId="0">'ใบผ่านมาตรฐาน'!$A$1:$E$136</definedName>
    <definedName name="_xlnm.Print_Area" localSheetId="4">'รายงานรับ-จ่ายเงินสด (3)'!$A$1:$I$100</definedName>
    <definedName name="_xlnm.Print_Titles" localSheetId="10">'กระดาษทำการกระทบยอด '!$1:$5</definedName>
    <definedName name="_xlnm.Print_Titles" localSheetId="5">'กระดาษทำการงบทดลอง '!$1:$7</definedName>
    <definedName name="_xlnm.Print_Titles" localSheetId="6">'กระดาษทำการงบทดลอง  (2)'!$1:$7</definedName>
    <definedName name="_xlnm.Print_Titles" localSheetId="7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<sst xmlns="http://schemas.openxmlformats.org/spreadsheetml/2006/main" count="899" uniqueCount="567">
  <si>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</si>
  <si>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</si>
  <si>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</si>
  <si>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</si>
  <si>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</si>
  <si>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</si>
  <si>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</si>
  <si>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</si>
  <si>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</si>
  <si>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</si>
  <si>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</si>
  <si>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</si>
  <si>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</si>
  <si>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</si>
  <si>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</si>
  <si>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</si>
  <si>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</si>
  <si>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</si>
  <si>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</si>
  <si>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</si>
  <si>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</si>
  <si>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</si>
  <si>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</si>
  <si>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</si>
  <si>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</si>
  <si>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</si>
  <si>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</si>
  <si>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</si>
  <si>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</si>
  <si>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</si>
  <si>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</si>
  <si>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</si>
  <si>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</si>
  <si>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</si>
  <si>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</si>
  <si>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</si>
  <si>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</si>
  <si>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</si>
  <si>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</si>
  <si>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</si>
  <si>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</si>
  <si>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</si>
  <si>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</si>
  <si>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</si>
  <si>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</si>
  <si>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</si>
  <si>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</si>
  <si>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</si>
  <si>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</si>
  <si>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</si>
  <si>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</si>
  <si>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</si>
  <si>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</si>
  <si>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</si>
  <si>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</si>
  <si>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</si>
  <si>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</si>
  <si>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</si>
  <si>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</si>
  <si>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</si>
  <si>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</si>
  <si>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</si>
  <si>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</si>
  <si>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</si>
  <si>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</si>
  <si>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</si>
  <si>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</si>
  <si>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เงินอุดหนุนเฉพาะกิจ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</si>
  <si>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</si>
  <si>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</si>
  <si>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</si>
  <si>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</si>
  <si>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</si>
  <si>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</si>
  <si>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</si>
  <si>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</si>
  <si>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</si>
  <si>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</si>
  <si>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</si>
  <si>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</si>
  <si>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</si>
  <si>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</si>
  <si>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</si>
  <si>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</si>
  <si>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</si>
  <si>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</si>
  <si>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</si>
  <si>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</si>
  <si>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</si>
  <si>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</si>
  <si>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</si>
  <si>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</si>
  <si>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</si>
  <si>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</si>
  <si>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</si>
  <si>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</si>
  <si>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</si>
  <si>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</si>
  <si>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</si>
  <si>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</si>
  <si>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</si>
  <si>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</si>
  <si>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</si>
  <si>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</si>
  <si>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</si>
  <si>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</si>
  <si>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</si>
  <si>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</si>
  <si>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</si>
  <si>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</si>
  <si>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</si>
  <si>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</si>
  <si>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</si>
  <si>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</si>
  <si>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</si>
  <si>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</si>
  <si>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</si>
  <si>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</si>
  <si>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</si>
  <si>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</si>
  <si>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</si>
  <si>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</si>
  <si>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</si>
  <si>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</si>
  <si>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</si>
  <si>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</si>
  <si>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</si>
  <si>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</si>
  <si>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</si>
  <si>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</si>
  <si>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</si>
  <si>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</si>
  <si>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</si>
  <si>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</si>
  <si>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</si>
  <si>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</si>
  <si>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</si>
  <si>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</si>
  <si>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เครดิต   ภาษีโรงเรือนและที่ดิน</t>
  </si>
  <si>
    <t xml:space="preserve">                               ภาษีบำรุงท้องที่</t>
  </si>
  <si>
    <t xml:space="preserve">                               ค่าใบอนุญาต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</si>
  <si>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</si>
  <si>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</si>
  <si>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</si>
  <si>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</si>
  <si>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</si>
  <si>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</si>
  <si>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</si>
  <si>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</si>
  <si>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</si>
  <si>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</si>
  <si>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</si>
  <si>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</si>
  <si>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</si>
  <si>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</si>
  <si>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</si>
  <si>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</si>
  <si>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</si>
  <si>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</si>
  <si>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</si>
  <si>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</si>
  <si>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</si>
  <si>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</si>
  <si>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</si>
  <si>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</si>
  <si>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</si>
  <si>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</si>
  <si>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</si>
  <si>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</si>
  <si>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</si>
  <si>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</si>
  <si>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</si>
  <si>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</si>
  <si>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</si>
  <si>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</si>
  <si>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</si>
  <si>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</si>
  <si>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</si>
  <si>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</si>
  <si>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</si>
  <si>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</si>
  <si>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</si>
  <si>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</si>
  <si>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</si>
  <si>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</si>
  <si>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เงินโครงการเศรษฐกิจชุมชน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</si>
  <si>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</si>
  <si>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</si>
  <si>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</si>
  <si>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</si>
  <si>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</si>
  <si>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</si>
  <si>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</si>
  <si>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</si>
  <si>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</si>
  <si>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</si>
  <si>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</si>
  <si>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</si>
  <si>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</si>
  <si>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</si>
  <si>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</si>
  <si>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</si>
  <si>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</si>
  <si>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</si>
  <si>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</si>
  <si>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</si>
  <si>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</si>
  <si>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</si>
  <si>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</si>
  <si>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                           บ/ชเงินรับฝาก      -  ภาษีหัก ณ  ที่จ่าย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</si>
  <si>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</si>
  <si>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</si>
  <si>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</si>
  <si>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</si>
  <si>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</si>
  <si>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</si>
  <si>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</si>
  <si>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</si>
  <si>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</si>
  <si>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</si>
  <si>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</si>
  <si>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</si>
  <si>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</si>
  <si>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เงินอุดหนนุระบุวัตถุประสงค์</t>
  </si>
  <si>
    <t xml:space="preserve">                               ค่าธรรมเนียมรับสมัครนายก,ส.อบต.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</si>
  <si>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</si>
  <si>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</si>
  <si>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</si>
  <si>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</si>
  <si>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</si>
  <si>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</si>
  <si>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</si>
  <si>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</si>
  <si>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</si>
  <si>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</si>
  <si>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</si>
  <si>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</si>
  <si>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</si>
  <si>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</si>
  <si>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</si>
  <si>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</si>
  <si>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</si>
  <si>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</si>
  <si>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</si>
  <si>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</si>
  <si>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</si>
  <si>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</si>
  <si>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</si>
  <si>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</si>
  <si>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</si>
  <si>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</si>
  <si>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</si>
  <si>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</si>
  <si>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</si>
  <si>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</si>
  <si>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</si>
  <si>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</si>
  <si>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</si>
  <si>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</si>
  <si>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</si>
  <si>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</si>
  <si>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</si>
  <si>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</si>
  <si>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</si>
  <si>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</si>
  <si>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</si>
  <si>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</si>
  <si>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</si>
  <si>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</si>
  <si>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</si>
  <si>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</si>
  <si>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</si>
  <si>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</si>
  <si>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</si>
  <si>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</si>
  <si>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</si>
  <si>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</si>
  <si>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</si>
  <si>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</si>
  <si>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</si>
  <si>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</si>
  <si>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</si>
  <si>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</si>
  <si>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</si>
  <si>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</si>
  <si>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</si>
  <si>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</si>
  <si>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</si>
  <si>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</si>
  <si>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</si>
  <si>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</si>
  <si>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</si>
  <si>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</si>
  <si>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</si>
  <si>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</si>
  <si>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</si>
  <si>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</si>
  <si>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</si>
  <si>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</si>
  <si>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</si>
  <si>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</si>
  <si>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</si>
  <si>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</si>
  <si>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</si>
  <si>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</si>
  <si>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</si>
  <si>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</si>
  <si>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</si>
  <si>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</si>
  <si>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</si>
  <si>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</si>
  <si>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</si>
  <si>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</si>
  <si>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</si>
  <si>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</si>
  <si>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</si>
  <si>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</si>
  <si>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</si>
  <si>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</si>
  <si>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</si>
  <si>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</si>
  <si>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</si>
  <si>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</si>
  <si>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</si>
  <si>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</si>
  <si>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</si>
  <si>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</si>
  <si>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</si>
  <si>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</si>
  <si>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</si>
  <si>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</si>
  <si>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</si>
  <si>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</si>
  <si>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</si>
  <si>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</si>
  <si>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</si>
  <si>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</si>
  <si>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</si>
  <si>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</si>
  <si>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</si>
  <si>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</si>
  <si>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</si>
  <si>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</si>
  <si>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</si>
  <si>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</si>
  <si>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</si>
  <si>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</si>
  <si>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</si>
  <si>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</si>
  <si>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</si>
  <si>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</si>
  <si>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</si>
  <si>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</si>
  <si>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</si>
  <si>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</si>
  <si>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</si>
  <si>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</si>
  <si>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</si>
  <si>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</si>
  <si>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</si>
  <si>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</si>
  <si>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</si>
  <si>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</si>
  <si>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</si>
  <si>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</si>
  <si>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</si>
  <si>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</si>
  <si>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</si>
  <si>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</si>
  <si>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</si>
  <si>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</si>
  <si>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</si>
  <si>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</si>
  <si>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</si>
  <si>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</si>
  <si>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</si>
  <si>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</si>
  <si>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</si>
  <si>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</si>
  <si>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</si>
  <si>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</si>
  <si>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</si>
  <si>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</si>
  <si>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</si>
  <si>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</si>
  <si>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</si>
  <si>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</si>
  <si>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</si>
  <si>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</si>
  <si>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</si>
  <si>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</si>
  <si>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ลูกหนี้เงินยืมนอกงบประมาณ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</si>
  <si>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</si>
  <si>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</si>
  <si>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</si>
  <si>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</si>
  <si>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</si>
  <si>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</si>
  <si>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</si>
  <si>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</si>
  <si>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</si>
  <si>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</si>
  <si>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</si>
  <si>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</si>
  <si>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</si>
  <si>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</si>
  <si>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</si>
  <si>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</si>
  <si>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</si>
  <si>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</si>
  <si>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</si>
  <si>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</si>
  <si>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</si>
  <si>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</si>
  <si>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</si>
  <si>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</si>
  <si>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</si>
  <si>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</si>
  <si>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</si>
  <si>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</si>
  <si>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</si>
  <si>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</si>
  <si>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</si>
  <si>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</si>
  <si>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</si>
  <si>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</si>
  <si>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</si>
  <si>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</si>
  <si>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</si>
  <si>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</si>
  <si>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</si>
  <si>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เงินอุดหนุนเฉพาะกิจ - เบี้ยยังชีพฯคนชรา</t>
  </si>
  <si>
    <t>เงินอุดหนุนเฉพาะกิจ - เบี้ยยังชีพฯพิการ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</si>
  <si>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</si>
  <si>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</si>
  <si>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</si>
  <si>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</si>
  <si>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</si>
  <si>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</si>
  <si>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</si>
  <si>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>เงินอุดหนุนอุดหนุนทั่วไป - ไทยเข้มแข็ง</t>
  </si>
  <si>
    <t xml:space="preserve">    ผู้จัดทำ</t>
  </si>
  <si>
    <t xml:space="preserve">            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</si>
  <si>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</si>
  <si>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</si>
  <si>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</si>
  <si>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</si>
  <si>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</si>
  <si>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</si>
  <si>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</si>
  <si>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</si>
  <si>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</si>
  <si>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</si>
  <si>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</si>
  <si>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</si>
  <si>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</si>
  <si>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</si>
  <si>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</si>
  <si>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</si>
  <si>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</si>
  <si>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ประจำเดือน   กันยายน   2553</t>
  </si>
  <si>
    <t>โครงการก่อสร้างถนนคอนกรีตเสริมเหล็ก ม.7</t>
  </si>
  <si>
    <t>โครงการก่อสร้างถนนคอนกรีตเสริมเหล็ก ม.10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</si>
  <si>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</si>
  <si>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</si>
  <si>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</si>
  <si>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</si>
  <si>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</si>
  <si>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</si>
  <si>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</si>
  <si>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</si>
  <si>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</si>
  <si>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</si>
  <si>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</si>
  <si>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</si>
  <si>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</si>
  <si>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</si>
  <si>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</si>
  <si>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</si>
  <si>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</si>
  <si>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</si>
  <si>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</si>
  <si>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</si>
  <si>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</si>
  <si>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</si>
  <si>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</si>
  <si>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</si>
  <si>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</si>
  <si>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</si>
  <si>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</si>
  <si>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</si>
  <si>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</si>
  <si>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</si>
  <si>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</si>
  <si>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</si>
  <si>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</si>
  <si>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</si>
  <si>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</si>
  <si>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</si>
  <si>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</si>
  <si>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</si>
  <si>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         เลขที่ …1..../...10....../...2554...</t>
  </si>
  <si>
    <t xml:space="preserve">   วันที่ ....…31....ตุลาคม...2553…...</t>
  </si>
  <si>
    <t xml:space="preserve">  เดบิท         เงินสด</t>
  </si>
  <si>
    <t xml:space="preserve">                  เครดิต    เงินสด</t>
  </si>
  <si>
    <t xml:space="preserve">                            ค่าครุภัณฑ์ (ยานพาหนะและขนส่ง)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</si>
  <si>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ตุลาคม  2553</t>
  </si>
  <si>
    <t xml:space="preserve">                   เลขที่ …02.. /…10…... / …2554...</t>
  </si>
  <si>
    <t>รายค้างจ่าย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</si>
  <si>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ตุลาคม  2553</t>
  </si>
  <si>
    <t xml:space="preserve">                 เลขที่ …03.. /…10…... / 2554….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</si>
  <si>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ตุลาคม   2553</t>
  </si>
  <si>
    <t xml:space="preserve"> ณ     วันที่    31   เดือน  ตุลาคม  พ.ศ.  2553</t>
  </si>
  <si>
    <t xml:space="preserve">  ปีงบประมาณ    2554</t>
  </si>
  <si>
    <t xml:space="preserve">                          ประจำเดือน    ตุลาคม   พ.ศ.   2553</t>
  </si>
  <si>
    <t>ประจำเดือน   ตุลาคม  2553</t>
  </si>
  <si>
    <t>ณ   วันที่  31  ตุลาคม  2553</t>
  </si>
  <si>
    <t>ธ. ธกส.        -  ออมทรัพย์ 291-2-49401-5</t>
  </si>
  <si>
    <t xml:space="preserve">                     เลขที่ …1.../..10... /2553…….</t>
  </si>
  <si>
    <t>วันที่   31   ตุลาคม   2553</t>
  </si>
  <si>
    <t xml:space="preserve">                     เลขที่ …1.../..11... /2553…….</t>
  </si>
  <si>
    <t xml:space="preserve">                     วันที่ … 30  พฤศจิกายน  2553.....</t>
  </si>
  <si>
    <r>
      <t xml:space="preserve">เดบิท    </t>
    </r>
    <r>
      <rPr>
        <sz val="14"/>
        <rFont val="TH SarabunPSK"/>
        <family val="2"/>
      </rPr>
      <t>ลูกหนี้เงินยืมเงินสะสม</t>
    </r>
  </si>
  <si>
    <t xml:space="preserve">                   ส่งใช้เงินยืมเงินสะสมเมื่อได้รับเงินจัดสรรแล้วของเงินอุดหนุนเฉพาะกิจ-เบี้ยยังชีพผู้สูงอายุและเงินอุดหนุนเฉพาะกิจ-เบี้ยยังชีพ</t>
  </si>
  <si>
    <t>ผู้พิการ ประจำเดือน กันยายน 2553 และเดือนตุลาคม 2553</t>
  </si>
  <si>
    <t>ณ  วันที่  31  ตุลาคม  2553</t>
  </si>
  <si>
    <t>เพียงวันที่    31  ตุลาคม  2553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</si>
  <si>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</si>
  <si>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</si>
  <si>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</si>
  <si>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</si>
  <si>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</si>
  <si>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วันที่ …  1  ตุลาคม  2553.....</t>
  </si>
  <si>
    <r>
      <t xml:space="preserve">เครดิต </t>
    </r>
    <r>
      <rPr>
        <sz val="14"/>
        <rFont val="TH SarabunPSK"/>
        <family val="2"/>
      </rPr>
      <t xml:space="preserve"> ธ.กรุงไทย-กระแสรายวัน</t>
    </r>
  </si>
  <si>
    <r>
      <t xml:space="preserve">เดบิท  </t>
    </r>
    <r>
      <rPr>
        <sz val="14"/>
        <rFont val="TH SarabunPSK"/>
        <family val="2"/>
      </rPr>
      <t>ธ.ธกส.-ออมทรัพย์</t>
    </r>
  </si>
  <si>
    <t xml:space="preserve">               โอนเงินจากบัญชีเงินฝากกระแสรายวันธ.กรุงไทยเข้าบัญชีเงินฝากออมทรัพย์ธกส.ขามสะแกแสง</t>
  </si>
  <si>
    <t>ประจำเดือน   พฤศจิกายน  2553</t>
  </si>
  <si>
    <r>
      <t xml:space="preserve">เครดิต </t>
    </r>
    <r>
      <rPr>
        <sz val="14"/>
        <rFont val="TH SarabunPSK"/>
        <family val="2"/>
      </rPr>
      <t xml:space="preserve"> เงินอุดหนุนเฉพาะกิจเบี้ยยังชีพผู้สูงอายุ</t>
    </r>
  </si>
  <si>
    <t>ณ   วันที่  31  ตุลาคม   2553</t>
  </si>
  <si>
    <t>ณ   วันที่  30  พฤศจิกายน 2553</t>
  </si>
  <si>
    <t xml:space="preserve">  ยอดคงเหลือตามรายงานธนาคาร  ณ  วันที่    31  ตุลาคม 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</si>
  <si>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2553</t>
    </r>
  </si>
  <si>
    <t>วันที่      31  ตุลาคม  2553</t>
  </si>
  <si>
    <t xml:space="preserve">  ยอดคงเหลือตามรายงานธนาคาร  ณ  วันที่  31  ตุลาคม 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</si>
  <si>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 ตุลาคม  2553</t>
    </r>
  </si>
  <si>
    <t>วันที่   31  ตุลาคม  2553</t>
  </si>
  <si>
    <t xml:space="preserve">  ยอดคงเหลือตามรายงานธนาคาร  ณ  วันที่    31  ตุลาคม   2553</t>
  </si>
  <si>
    <t xml:space="preserve">  ยอดคงเหลือตามบัญชี    ณ   วันที่    31  ตุลาคม   2553</t>
  </si>
  <si>
    <t xml:space="preserve"> วันที่     31  ตุลาคม   2553</t>
  </si>
  <si>
    <t xml:space="preserve">  ยอดคงเหลือตามบัญชี    ณ   วันที่   31  ตุลาคม   2553</t>
  </si>
  <si>
    <t xml:space="preserve"> วันที่   31  ตุลาคม   2553</t>
  </si>
  <si>
    <t xml:space="preserve">  ยอดคงเหลือตามรายงานธนาคาร  ณ  วันที่   31  ตุลาคม   2553</t>
  </si>
  <si>
    <t>วันที่   31  ตุลาคม    2553</t>
  </si>
  <si>
    <t>ณ  วันที่    31  ตุลาคม    2553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</si>
  <si>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</si>
  <si>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</si>
  <si>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</si>
  <si>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>27 ตุลาคม 2553</t>
  </si>
  <si>
    <t>28 ตุลาคม  2553</t>
  </si>
  <si>
    <t xml:space="preserve">                              ผู้อนุมัติ</t>
  </si>
  <si>
    <r>
      <t xml:space="preserve">           </t>
    </r>
    <r>
      <rPr>
        <sz val="14"/>
        <rFont val="TH SarabunPSK"/>
        <family val="2"/>
      </rPr>
      <t>เงินอุดหนุนเฉพาะกิจเบี้ยยังชีพผู้พิการ</t>
    </r>
  </si>
  <si>
    <t>ณ   วันที่  ....................................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</si>
  <si>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</si>
  <si>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</si>
  <si>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</si>
  <si>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</si>
  <si>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 xml:space="preserve">                            ลูกหนี้เงินยืมเงินสะสม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</si>
</sst>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11" fillId="0" borderId="20" xfId="0" applyFont="1" applyBorder="1" applyAlignment="1">
      <alignment horizontal="left"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6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6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7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8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9" fillId="0" borderId="0" xfId="0" applyFont="1" applyAlignment="1">
      <alignment/>
    </xf>
    <xf numFmtId="43" fontId="19" fillId="0" borderId="0" xfId="38" applyFont="1" applyAlignment="1">
      <alignment/>
    </xf>
    <xf numFmtId="0" fontId="4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4" xfId="0" applyFont="1" applyBorder="1" applyAlignment="1">
      <alignment/>
    </xf>
    <xf numFmtId="43" fontId="19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15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0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1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95</xdr:row>
      <xdr:rowOff>209550</xdr:rowOff>
    </xdr:from>
    <xdr:to>
      <xdr:col>0</xdr:col>
      <xdr:colOff>1314450</xdr:colOff>
      <xdr:row>96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0783550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944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6250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2</xdr:col>
      <xdr:colOff>638175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3335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24815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91</xdr:row>
      <xdr:rowOff>47625</xdr:rowOff>
    </xdr:from>
    <xdr:to>
      <xdr:col>5</xdr:col>
      <xdr:colOff>285750</xdr:colOff>
      <xdr:row>93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20288250"/>
          <a:ext cx="1638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61</xdr:row>
      <xdr:rowOff>133350</xdr:rowOff>
    </xdr:from>
    <xdr:to>
      <xdr:col>7</xdr:col>
      <xdr:colOff>142875</xdr:colOff>
      <xdr:row>61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3801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93</xdr:row>
      <xdr:rowOff>66675</xdr:rowOff>
    </xdr:from>
    <xdr:to>
      <xdr:col>2</xdr:col>
      <xdr:colOff>952500</xdr:colOff>
      <xdr:row>97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85725" y="2074545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93</xdr:row>
      <xdr:rowOff>66675</xdr:rowOff>
    </xdr:from>
    <xdr:to>
      <xdr:col>3</xdr:col>
      <xdr:colOff>1924050</xdr:colOff>
      <xdr:row>97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057400" y="2074545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93</xdr:row>
      <xdr:rowOff>57150</xdr:rowOff>
    </xdr:from>
    <xdr:to>
      <xdr:col>8</xdr:col>
      <xdr:colOff>95250</xdr:colOff>
      <xdr:row>97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3905250" y="2073592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36"/>
  <sheetViews>
    <sheetView zoomScale="130" zoomScaleNormal="130" zoomScalePageLayoutView="0" workbookViewId="0" topLeftCell="A61">
      <selection activeCell="F70" sqref="F70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501</v>
      </c>
    </row>
    <row r="2" ht="18.75">
      <c r="D2" s="1" t="s">
        <v>502</v>
      </c>
    </row>
    <row r="3" spans="1:5" ht="23.25">
      <c r="A3" s="354" t="s">
        <v>29</v>
      </c>
      <c r="B3" s="354"/>
      <c r="C3" s="354"/>
      <c r="D3" s="354"/>
      <c r="E3" s="354"/>
    </row>
    <row r="4" ht="18.75">
      <c r="A4" s="1" t="s">
        <v>30</v>
      </c>
    </row>
    <row r="5" spans="1:5" ht="18.75">
      <c r="A5" s="355" t="s">
        <v>27</v>
      </c>
      <c r="B5" s="356"/>
      <c r="C5" s="3" t="s">
        <v>28</v>
      </c>
      <c r="D5" s="3" t="s">
        <v>23</v>
      </c>
      <c r="E5" s="4" t="s">
        <v>24</v>
      </c>
    </row>
    <row r="6" spans="1:5" ht="18.75">
      <c r="A6" s="5" t="s">
        <v>503</v>
      </c>
      <c r="B6" s="6"/>
      <c r="C6" s="7">
        <v>10</v>
      </c>
      <c r="D6" s="8">
        <v>0</v>
      </c>
      <c r="E6" s="9"/>
    </row>
    <row r="7" spans="1:5" ht="18.75">
      <c r="A7" s="5" t="s">
        <v>171</v>
      </c>
      <c r="B7" s="5"/>
      <c r="C7" s="7">
        <v>21</v>
      </c>
      <c r="D7" s="10">
        <v>0</v>
      </c>
      <c r="E7" s="9"/>
    </row>
    <row r="8" spans="1:5" ht="18.75">
      <c r="A8" s="5" t="s">
        <v>208</v>
      </c>
      <c r="B8" s="5"/>
      <c r="C8" s="7">
        <v>22</v>
      </c>
      <c r="D8" s="10">
        <v>0</v>
      </c>
      <c r="E8" s="9"/>
    </row>
    <row r="9" spans="1:5" ht="18.75">
      <c r="A9" s="5" t="s">
        <v>161</v>
      </c>
      <c r="B9" s="5"/>
      <c r="C9" s="7">
        <v>22</v>
      </c>
      <c r="D9" s="11">
        <v>1530</v>
      </c>
      <c r="E9" s="10"/>
    </row>
    <row r="10" spans="1:5" ht="18.75">
      <c r="A10" s="5" t="s">
        <v>169</v>
      </c>
      <c r="C10" s="12">
        <v>22</v>
      </c>
      <c r="D10" s="13">
        <v>0</v>
      </c>
      <c r="E10" s="10"/>
    </row>
    <row r="11" spans="1:8" ht="18.75">
      <c r="A11" s="5" t="s">
        <v>180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504</v>
      </c>
      <c r="B13" s="5"/>
      <c r="C13" s="7">
        <v>10</v>
      </c>
      <c r="D13" s="11"/>
      <c r="E13" s="10">
        <v>0</v>
      </c>
    </row>
    <row r="14" spans="1:5" ht="18.75">
      <c r="A14" s="5" t="s">
        <v>166</v>
      </c>
      <c r="B14" s="5"/>
      <c r="C14" s="7">
        <v>821</v>
      </c>
      <c r="D14" s="11"/>
      <c r="E14" s="10">
        <v>30</v>
      </c>
    </row>
    <row r="15" spans="1:5" ht="18.75">
      <c r="A15" s="5" t="s">
        <v>209</v>
      </c>
      <c r="B15" s="5"/>
      <c r="C15" s="7">
        <v>902</v>
      </c>
      <c r="D15" s="11"/>
      <c r="E15" s="10">
        <v>0</v>
      </c>
    </row>
    <row r="16" spans="1:5" ht="18.75">
      <c r="A16" s="5" t="s">
        <v>490</v>
      </c>
      <c r="B16" s="5"/>
      <c r="C16" s="7">
        <v>903</v>
      </c>
      <c r="D16" s="11"/>
      <c r="E16" s="10">
        <v>0</v>
      </c>
    </row>
    <row r="17" spans="1:5" ht="18.75">
      <c r="A17" s="5" t="s">
        <v>491</v>
      </c>
      <c r="B17" s="5"/>
      <c r="C17" s="7">
        <v>906</v>
      </c>
      <c r="D17" s="11"/>
      <c r="E17" s="10">
        <v>0</v>
      </c>
    </row>
    <row r="18" spans="1:5" ht="18.75">
      <c r="A18" s="5" t="s">
        <v>492</v>
      </c>
      <c r="B18" s="5"/>
      <c r="C18" s="7">
        <v>907</v>
      </c>
      <c r="D18" s="11"/>
      <c r="E18" s="10">
        <v>0</v>
      </c>
    </row>
    <row r="19" spans="1:5" ht="18.75">
      <c r="A19" s="5" t="s">
        <v>493</v>
      </c>
      <c r="B19" s="5"/>
      <c r="C19" s="7"/>
      <c r="D19" s="11"/>
      <c r="E19" s="10">
        <v>0</v>
      </c>
    </row>
    <row r="20" spans="1:5" ht="18.75">
      <c r="A20" s="5" t="s">
        <v>505</v>
      </c>
      <c r="B20" s="5"/>
      <c r="C20" s="7"/>
      <c r="D20" s="11"/>
      <c r="E20" s="10">
        <v>1000</v>
      </c>
    </row>
    <row r="21" spans="1:5" ht="18.75">
      <c r="A21" s="5" t="s">
        <v>566</v>
      </c>
      <c r="B21" s="5"/>
      <c r="C21" s="7"/>
      <c r="D21" s="11"/>
      <c r="E21" s="10">
        <v>500</v>
      </c>
    </row>
    <row r="22" spans="1:5" ht="18.75">
      <c r="A22" s="5"/>
      <c r="B22" s="5"/>
      <c r="C22" s="7"/>
      <c r="D22" s="11"/>
      <c r="E22" s="10"/>
    </row>
    <row r="23" spans="1:5" ht="18.75">
      <c r="A23" s="5"/>
      <c r="B23" s="5"/>
      <c r="C23" s="7"/>
      <c r="D23" s="11"/>
      <c r="E23" s="10"/>
    </row>
    <row r="24" spans="1:5" ht="18.75">
      <c r="A24" s="5"/>
      <c r="B24" s="5"/>
      <c r="C24" s="7"/>
      <c r="D24" s="11"/>
      <c r="E24" s="10"/>
    </row>
    <row r="25" spans="1:5" ht="18.75">
      <c r="A25" s="5"/>
      <c r="B25" s="5"/>
      <c r="C25" s="7"/>
      <c r="D25" s="11"/>
      <c r="E25" s="10"/>
    </row>
    <row r="26" spans="1:5" ht="18.75">
      <c r="A26" s="5"/>
      <c r="B26" s="5"/>
      <c r="C26" s="7"/>
      <c r="D26" s="11"/>
      <c r="E26" s="10"/>
    </row>
    <row r="27" spans="1:5" ht="18.75">
      <c r="A27" s="5"/>
      <c r="B27" s="5"/>
      <c r="C27" s="7"/>
      <c r="D27" s="11"/>
      <c r="E27" s="10"/>
    </row>
    <row r="28" spans="1:5" ht="18.75">
      <c r="A28" s="5"/>
      <c r="B28" s="5"/>
      <c r="C28" s="7"/>
      <c r="D28" s="11"/>
      <c r="E28" s="10"/>
    </row>
    <row r="29" spans="1:5" ht="18.75">
      <c r="A29" s="5"/>
      <c r="B29" s="5"/>
      <c r="C29" s="7"/>
      <c r="D29" s="11"/>
      <c r="E29" s="10"/>
    </row>
    <row r="30" spans="2:5" ht="18.75">
      <c r="B30" s="5"/>
      <c r="C30" s="7"/>
      <c r="D30" s="11"/>
      <c r="E30" s="14"/>
    </row>
    <row r="31" spans="1:5" ht="18.75">
      <c r="A31" s="5"/>
      <c r="B31" s="5"/>
      <c r="C31" s="7"/>
      <c r="D31" s="11"/>
      <c r="E31" s="10"/>
    </row>
    <row r="32" spans="1:5" ht="19.5" thickBot="1">
      <c r="A32" s="5"/>
      <c r="B32" s="5"/>
      <c r="C32" s="7"/>
      <c r="D32" s="15">
        <f>SUM(D6:D31)</f>
        <v>1530</v>
      </c>
      <c r="E32" s="16">
        <f>SUM(E9:E31)</f>
        <v>1530</v>
      </c>
    </row>
    <row r="33" spans="1:5" ht="19.5" thickTop="1">
      <c r="A33" s="17"/>
      <c r="B33" s="17"/>
      <c r="C33" s="18"/>
      <c r="D33" s="19"/>
      <c r="E33" s="20"/>
    </row>
    <row r="34" spans="1:5" ht="18.75">
      <c r="A34" s="5" t="s">
        <v>487</v>
      </c>
      <c r="B34" s="5"/>
      <c r="C34" s="5"/>
      <c r="D34" s="5"/>
      <c r="E34" s="5"/>
    </row>
    <row r="35" spans="1:5" ht="18.75">
      <c r="A35" s="5" t="s">
        <v>506</v>
      </c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21" t="s">
        <v>17</v>
      </c>
      <c r="B37" s="357" t="s">
        <v>436</v>
      </c>
      <c r="C37" s="358"/>
      <c r="D37" s="365" t="s">
        <v>435</v>
      </c>
      <c r="E37" s="366"/>
    </row>
    <row r="38" spans="1:5" ht="18.75">
      <c r="A38" s="5"/>
      <c r="B38" s="22"/>
      <c r="C38" s="23"/>
      <c r="D38" s="5"/>
      <c r="E38" s="5"/>
    </row>
    <row r="39" spans="1:5" ht="18.75">
      <c r="A39" s="24" t="s">
        <v>213</v>
      </c>
      <c r="B39" s="359" t="s">
        <v>217</v>
      </c>
      <c r="C39" s="360"/>
      <c r="D39" s="359" t="s">
        <v>213</v>
      </c>
      <c r="E39" s="363"/>
    </row>
    <row r="40" spans="1:6" ht="18.75">
      <c r="A40" s="25" t="s">
        <v>210</v>
      </c>
      <c r="B40" s="361" t="s">
        <v>228</v>
      </c>
      <c r="C40" s="362"/>
      <c r="D40" s="361" t="s">
        <v>210</v>
      </c>
      <c r="E40" s="364"/>
      <c r="F40" s="1" t="s">
        <v>21</v>
      </c>
    </row>
    <row r="41" spans="1:5" ht="18.75">
      <c r="A41" s="24"/>
      <c r="B41" s="24"/>
      <c r="C41" s="24"/>
      <c r="D41" s="24"/>
      <c r="E41" s="24"/>
    </row>
    <row r="42" spans="1:5" ht="18.75">
      <c r="A42" s="24"/>
      <c r="B42" s="24"/>
      <c r="C42" s="24"/>
      <c r="D42" s="24"/>
      <c r="E42" s="24"/>
    </row>
    <row r="43" spans="1:5" ht="18.75">
      <c r="A43" s="24"/>
      <c r="B43" s="24"/>
      <c r="C43" s="24"/>
      <c r="D43" s="24"/>
      <c r="E43" s="24"/>
    </row>
    <row r="44" s="26" customFormat="1" ht="15.75">
      <c r="D44" s="26" t="s">
        <v>507</v>
      </c>
    </row>
    <row r="45" s="26" customFormat="1" ht="18.75">
      <c r="D45" s="1" t="str">
        <f>D2</f>
        <v>   วันที่ ....…31....ตุลาคม...2553…...</v>
      </c>
    </row>
    <row r="46" spans="1:5" s="26" customFormat="1" ht="18" customHeight="1">
      <c r="A46" s="353" t="s">
        <v>29</v>
      </c>
      <c r="B46" s="353"/>
      <c r="C46" s="353"/>
      <c r="D46" s="353"/>
      <c r="E46" s="353"/>
    </row>
    <row r="47" s="26" customFormat="1" ht="15.75">
      <c r="A47" s="26" t="s">
        <v>30</v>
      </c>
    </row>
    <row r="48" spans="1:5" s="26" customFormat="1" ht="15.75">
      <c r="A48" s="351" t="s">
        <v>27</v>
      </c>
      <c r="B48" s="352"/>
      <c r="C48" s="28" t="s">
        <v>28</v>
      </c>
      <c r="D48" s="28" t="s">
        <v>23</v>
      </c>
      <c r="E48" s="29" t="s">
        <v>24</v>
      </c>
    </row>
    <row r="49" spans="1:5" s="26" customFormat="1" ht="15.75">
      <c r="A49" s="30" t="s">
        <v>529</v>
      </c>
      <c r="B49" s="30"/>
      <c r="C49" s="31">
        <v>22</v>
      </c>
      <c r="D49" s="35">
        <v>0</v>
      </c>
      <c r="E49" s="36"/>
    </row>
    <row r="50" spans="1:5" s="26" customFormat="1" ht="15.75">
      <c r="A50" s="37" t="s">
        <v>71</v>
      </c>
      <c r="B50" s="30"/>
      <c r="C50" s="31">
        <v>100</v>
      </c>
      <c r="D50" s="35">
        <v>228450</v>
      </c>
      <c r="E50" s="36"/>
    </row>
    <row r="51" spans="1:5" s="26" customFormat="1" ht="15.75">
      <c r="A51" s="37" t="s">
        <v>72</v>
      </c>
      <c r="B51" s="30"/>
      <c r="C51" s="31">
        <v>120</v>
      </c>
      <c r="D51" s="35">
        <v>8440</v>
      </c>
      <c r="E51" s="36"/>
    </row>
    <row r="52" spans="1:5" s="26" customFormat="1" ht="15.75">
      <c r="A52" s="37" t="s">
        <v>73</v>
      </c>
      <c r="B52" s="30"/>
      <c r="C52" s="31">
        <v>130</v>
      </c>
      <c r="D52" s="35">
        <v>73020</v>
      </c>
      <c r="E52" s="36"/>
    </row>
    <row r="53" spans="1:5" s="26" customFormat="1" ht="15.75">
      <c r="A53" s="37" t="s">
        <v>74</v>
      </c>
      <c r="B53" s="30"/>
      <c r="C53" s="31">
        <v>200</v>
      </c>
      <c r="D53" s="35">
        <v>106150</v>
      </c>
      <c r="E53" s="36"/>
    </row>
    <row r="54" spans="1:5" s="26" customFormat="1" ht="15.75">
      <c r="A54" s="37" t="s">
        <v>75</v>
      </c>
      <c r="B54" s="30"/>
      <c r="C54" s="31">
        <v>250</v>
      </c>
      <c r="D54" s="35">
        <v>2400</v>
      </c>
      <c r="E54" s="36"/>
    </row>
    <row r="55" spans="1:5" s="26" customFormat="1" ht="15.75">
      <c r="A55" s="37" t="s">
        <v>76</v>
      </c>
      <c r="B55" s="30"/>
      <c r="C55" s="31">
        <v>270</v>
      </c>
      <c r="D55" s="35">
        <v>0</v>
      </c>
      <c r="E55" s="36"/>
    </row>
    <row r="56" spans="1:5" s="26" customFormat="1" ht="15.75">
      <c r="A56" s="37" t="s">
        <v>77</v>
      </c>
      <c r="B56" s="30"/>
      <c r="C56" s="31">
        <v>300</v>
      </c>
      <c r="D56" s="35">
        <v>0</v>
      </c>
      <c r="E56" s="36"/>
    </row>
    <row r="57" spans="1:5" s="26" customFormat="1" ht="15.75">
      <c r="A57" s="37" t="s">
        <v>44</v>
      </c>
      <c r="B57" s="30"/>
      <c r="C57" s="31">
        <v>400</v>
      </c>
      <c r="D57" s="35">
        <v>0</v>
      </c>
      <c r="E57" s="36"/>
    </row>
    <row r="58" spans="1:5" s="26" customFormat="1" ht="15.75">
      <c r="A58" s="37" t="s">
        <v>167</v>
      </c>
      <c r="B58" s="30"/>
      <c r="C58" s="31">
        <v>450</v>
      </c>
      <c r="D58" s="35">
        <v>0</v>
      </c>
      <c r="E58" s="36"/>
    </row>
    <row r="59" spans="1:5" s="26" customFormat="1" ht="15.75">
      <c r="A59" s="37" t="s">
        <v>172</v>
      </c>
      <c r="B59" s="30"/>
      <c r="C59" s="31">
        <v>500</v>
      </c>
      <c r="D59" s="35">
        <v>0</v>
      </c>
      <c r="E59" s="36"/>
    </row>
    <row r="60" spans="1:5" s="26" customFormat="1" ht="15.75">
      <c r="A60" s="37" t="s">
        <v>195</v>
      </c>
      <c r="B60" s="30"/>
      <c r="C60" s="31">
        <v>550</v>
      </c>
      <c r="D60" s="35">
        <v>0</v>
      </c>
      <c r="E60" s="36"/>
    </row>
    <row r="61" spans="1:5" s="26" customFormat="1" ht="15.75">
      <c r="A61" s="37" t="s">
        <v>508</v>
      </c>
      <c r="B61" s="30"/>
      <c r="C61" s="31" t="s">
        <v>226</v>
      </c>
      <c r="D61" s="35">
        <v>116346.5</v>
      </c>
      <c r="E61" s="36"/>
    </row>
    <row r="62" spans="1:5" s="26" customFormat="1" ht="15.75">
      <c r="A62" s="37" t="s">
        <v>374</v>
      </c>
      <c r="B62" s="30"/>
      <c r="C62" s="31"/>
      <c r="D62" s="35">
        <v>0</v>
      </c>
      <c r="E62" s="36"/>
    </row>
    <row r="63" spans="1:5" s="26" customFormat="1" ht="15.75">
      <c r="A63" s="37" t="s">
        <v>223</v>
      </c>
      <c r="B63" s="30"/>
      <c r="C63" s="31"/>
      <c r="D63" s="35">
        <v>0</v>
      </c>
      <c r="E63" s="36"/>
    </row>
    <row r="64" spans="1:5" s="26" customFormat="1" ht="15.75">
      <c r="A64" s="37" t="s">
        <v>434</v>
      </c>
      <c r="B64" s="30"/>
      <c r="C64" s="31"/>
      <c r="D64" s="35">
        <v>0</v>
      </c>
      <c r="E64" s="36"/>
    </row>
    <row r="65" spans="1:5" s="26" customFormat="1" ht="15.75">
      <c r="A65" s="37" t="s">
        <v>452</v>
      </c>
      <c r="B65" s="30"/>
      <c r="C65" s="31"/>
      <c r="D65" s="35">
        <v>0</v>
      </c>
      <c r="E65" s="36"/>
    </row>
    <row r="66" spans="1:5" s="26" customFormat="1" ht="15.75">
      <c r="A66" s="37" t="s">
        <v>135</v>
      </c>
      <c r="B66" s="30"/>
      <c r="C66" s="31">
        <v>90</v>
      </c>
      <c r="D66" s="35">
        <v>2000</v>
      </c>
      <c r="E66" s="36"/>
    </row>
    <row r="67" spans="1:5" s="26" customFormat="1" ht="15.75">
      <c r="A67" s="37" t="s">
        <v>391</v>
      </c>
      <c r="B67" s="30"/>
      <c r="C67" s="31"/>
      <c r="D67" s="35">
        <v>0</v>
      </c>
      <c r="E67" s="36"/>
    </row>
    <row r="68" spans="1:5" s="26" customFormat="1" ht="15.75">
      <c r="A68" s="37" t="s">
        <v>458</v>
      </c>
      <c r="B68" s="30"/>
      <c r="C68" s="31"/>
      <c r="D68" s="35">
        <v>324000</v>
      </c>
      <c r="E68" s="36"/>
    </row>
    <row r="69" spans="1:5" s="26" customFormat="1" ht="15.75">
      <c r="A69" s="37" t="s">
        <v>136</v>
      </c>
      <c r="B69" s="30"/>
      <c r="C69" s="31">
        <v>700</v>
      </c>
      <c r="D69" s="35">
        <v>0</v>
      </c>
      <c r="E69" s="36"/>
    </row>
    <row r="70" spans="1:5" s="26" customFormat="1" ht="15.75">
      <c r="A70" s="37" t="s">
        <v>196</v>
      </c>
      <c r="B70" s="38"/>
      <c r="C70" s="31">
        <v>902</v>
      </c>
      <c r="D70" s="35">
        <v>15406.95</v>
      </c>
      <c r="E70" s="36"/>
    </row>
    <row r="71" spans="1:5" s="26" customFormat="1" ht="15.75">
      <c r="A71" s="37" t="s">
        <v>527</v>
      </c>
      <c r="B71" s="30"/>
      <c r="C71" s="39"/>
      <c r="D71" s="35">
        <v>34100</v>
      </c>
      <c r="E71" s="36"/>
    </row>
    <row r="72" spans="1:5" s="26" customFormat="1" ht="15.75">
      <c r="A72" s="30" t="s">
        <v>528</v>
      </c>
      <c r="B72" s="30"/>
      <c r="C72" s="31">
        <v>22</v>
      </c>
      <c r="D72" s="35"/>
      <c r="E72" s="36">
        <v>758256.45</v>
      </c>
    </row>
    <row r="73" spans="1:5" s="26" customFormat="1" ht="15.75">
      <c r="A73" s="30" t="s">
        <v>437</v>
      </c>
      <c r="B73" s="30"/>
      <c r="C73" s="31">
        <v>21</v>
      </c>
      <c r="D73" s="35"/>
      <c r="E73" s="36">
        <v>151557</v>
      </c>
    </row>
    <row r="74" spans="1:5" s="26" customFormat="1" ht="15.75">
      <c r="A74" s="30" t="s">
        <v>438</v>
      </c>
      <c r="B74" s="30"/>
      <c r="C74" s="31">
        <v>902</v>
      </c>
      <c r="D74" s="35"/>
      <c r="E74" s="36">
        <v>500</v>
      </c>
    </row>
    <row r="75" spans="1:5" s="26" customFormat="1" ht="15.75">
      <c r="A75" s="30" t="s">
        <v>445</v>
      </c>
      <c r="B75" s="30"/>
      <c r="C75" s="31">
        <v>909</v>
      </c>
      <c r="D75" s="35"/>
      <c r="E75" s="40"/>
    </row>
    <row r="76" spans="1:5" s="26" customFormat="1" ht="16.5" thickBot="1">
      <c r="A76" s="30"/>
      <c r="B76" s="30"/>
      <c r="C76" s="31"/>
      <c r="D76" s="41">
        <f>SUM(D49:D74)</f>
        <v>910313.45</v>
      </c>
      <c r="E76" s="42">
        <f>SUM(E72:E75)</f>
        <v>910313.45</v>
      </c>
    </row>
    <row r="77" spans="1:5" s="26" customFormat="1" ht="8.25" customHeight="1" thickTop="1">
      <c r="A77" s="43"/>
      <c r="B77" s="43"/>
      <c r="C77" s="44"/>
      <c r="D77" s="45"/>
      <c r="E77" s="46"/>
    </row>
    <row r="78" spans="1:5" s="26" customFormat="1" ht="15.75" customHeight="1">
      <c r="A78" s="30" t="s">
        <v>488</v>
      </c>
      <c r="B78" s="30"/>
      <c r="C78" s="30"/>
      <c r="D78" s="30"/>
      <c r="E78" s="30"/>
    </row>
    <row r="79" spans="1:5" s="26" customFormat="1" ht="15.75">
      <c r="A79" s="30" t="s">
        <v>509</v>
      </c>
      <c r="B79" s="30"/>
      <c r="C79" s="30"/>
      <c r="D79" s="30"/>
      <c r="E79" s="30"/>
    </row>
    <row r="80" spans="1:5" s="26" customFormat="1" ht="7.5" customHeight="1">
      <c r="A80" s="30"/>
      <c r="B80" s="30"/>
      <c r="C80" s="30"/>
      <c r="D80" s="30"/>
      <c r="E80" s="30"/>
    </row>
    <row r="81" spans="1:5" s="26" customFormat="1" ht="15.75">
      <c r="A81" s="47" t="s">
        <v>17</v>
      </c>
      <c r="B81" s="349" t="s">
        <v>219</v>
      </c>
      <c r="C81" s="350"/>
      <c r="D81" s="48" t="s">
        <v>70</v>
      </c>
      <c r="E81" s="48"/>
    </row>
    <row r="82" spans="1:5" s="26" customFormat="1" ht="14.25" customHeight="1">
      <c r="A82" s="30"/>
      <c r="B82" s="49"/>
      <c r="C82" s="38"/>
      <c r="D82" s="30"/>
      <c r="E82" s="30"/>
    </row>
    <row r="83" spans="1:5" s="26" customFormat="1" ht="15.75">
      <c r="A83" s="50" t="s">
        <v>213</v>
      </c>
      <c r="B83" s="343" t="s">
        <v>217</v>
      </c>
      <c r="C83" s="344"/>
      <c r="D83" s="343" t="s">
        <v>213</v>
      </c>
      <c r="E83" s="345"/>
    </row>
    <row r="84" spans="1:5" s="26" customFormat="1" ht="15.75">
      <c r="A84" s="51" t="s">
        <v>210</v>
      </c>
      <c r="B84" s="346" t="s">
        <v>228</v>
      </c>
      <c r="C84" s="347"/>
      <c r="D84" s="346" t="s">
        <v>210</v>
      </c>
      <c r="E84" s="348"/>
    </row>
    <row r="85" spans="1:5" s="26" customFormat="1" ht="15.75">
      <c r="A85" s="50"/>
      <c r="B85" s="50"/>
      <c r="C85" s="50"/>
      <c r="D85" s="50"/>
      <c r="E85" s="50"/>
    </row>
    <row r="86" spans="1:5" s="26" customFormat="1" ht="15.75">
      <c r="A86" s="50"/>
      <c r="B86" s="50"/>
      <c r="C86" s="50"/>
      <c r="D86" s="50"/>
      <c r="E86" s="50"/>
    </row>
    <row r="87" spans="1:5" s="26" customFormat="1" ht="15.75">
      <c r="A87" s="50"/>
      <c r="B87" s="50"/>
      <c r="C87" s="50"/>
      <c r="D87" s="50"/>
      <c r="E87" s="50"/>
    </row>
    <row r="88" spans="1:5" s="26" customFormat="1" ht="15.75">
      <c r="A88" s="50"/>
      <c r="B88" s="50"/>
      <c r="C88" s="50"/>
      <c r="D88" s="50"/>
      <c r="E88" s="50"/>
    </row>
    <row r="89" spans="1:5" s="26" customFormat="1" ht="15.75">
      <c r="A89" s="50"/>
      <c r="B89" s="50"/>
      <c r="C89" s="50"/>
      <c r="D89" s="50"/>
      <c r="E89" s="50"/>
    </row>
    <row r="90" spans="1:5" s="26" customFormat="1" ht="15.75">
      <c r="A90" s="50"/>
      <c r="B90" s="50"/>
      <c r="C90" s="50"/>
      <c r="D90" s="50"/>
      <c r="E90" s="50"/>
    </row>
    <row r="91" spans="1:5" s="26" customFormat="1" ht="15.75">
      <c r="A91" s="50"/>
      <c r="B91" s="50"/>
      <c r="C91" s="50"/>
      <c r="D91" s="50"/>
      <c r="E91" s="50"/>
    </row>
    <row r="92" spans="1:5" s="26" customFormat="1" ht="15.75">
      <c r="A92" s="50"/>
      <c r="B92" s="50"/>
      <c r="C92" s="50"/>
      <c r="D92" s="50"/>
      <c r="E92" s="50"/>
    </row>
    <row r="93" spans="1:5" s="26" customFormat="1" ht="15.75">
      <c r="A93" s="50"/>
      <c r="B93" s="50"/>
      <c r="C93" s="50"/>
      <c r="D93" s="50"/>
      <c r="E93" s="50"/>
    </row>
    <row r="94" s="26" customFormat="1" ht="15.75">
      <c r="D94" s="26" t="s">
        <v>510</v>
      </c>
    </row>
    <row r="95" s="26" customFormat="1" ht="15.75">
      <c r="D95" s="52" t="str">
        <f>D45</f>
        <v>   วันที่ ....…31....ตุลาคม...2553…...</v>
      </c>
    </row>
    <row r="96" spans="1:5" s="26" customFormat="1" ht="21" customHeight="1">
      <c r="A96" s="353" t="s">
        <v>29</v>
      </c>
      <c r="B96" s="353"/>
      <c r="C96" s="353"/>
      <c r="D96" s="353"/>
      <c r="E96" s="353"/>
    </row>
    <row r="97" s="26" customFormat="1" ht="15.75">
      <c r="A97" s="26" t="s">
        <v>30</v>
      </c>
    </row>
    <row r="98" spans="1:5" s="26" customFormat="1" ht="15.75">
      <c r="A98" s="351" t="s">
        <v>27</v>
      </c>
      <c r="B98" s="352"/>
      <c r="C98" s="28" t="s">
        <v>28</v>
      </c>
      <c r="D98" s="28" t="s">
        <v>23</v>
      </c>
      <c r="E98" s="27" t="s">
        <v>24</v>
      </c>
    </row>
    <row r="99" spans="1:5" s="26" customFormat="1" ht="15.75">
      <c r="A99" s="53" t="s">
        <v>137</v>
      </c>
      <c r="B99" s="53"/>
      <c r="C99" s="54">
        <v>821</v>
      </c>
      <c r="D99" s="40">
        <f>E128</f>
        <v>30</v>
      </c>
      <c r="E99" s="55"/>
    </row>
    <row r="100" spans="1:5" s="26" customFormat="1" ht="15.75">
      <c r="A100" s="30"/>
      <c r="B100" s="30"/>
      <c r="C100" s="31"/>
      <c r="D100" s="40"/>
      <c r="E100" s="36"/>
    </row>
    <row r="101" spans="1:5" s="26" customFormat="1" ht="15.75">
      <c r="A101" s="56" t="s">
        <v>138</v>
      </c>
      <c r="B101" s="30"/>
      <c r="C101" s="57">
        <v>101</v>
      </c>
      <c r="D101" s="35"/>
      <c r="E101" s="59">
        <v>0</v>
      </c>
    </row>
    <row r="102" spans="1:5" s="26" customFormat="1" ht="15.75">
      <c r="A102" s="56" t="s">
        <v>139</v>
      </c>
      <c r="B102" s="30"/>
      <c r="C102" s="57">
        <v>102</v>
      </c>
      <c r="D102" s="35"/>
      <c r="E102" s="59">
        <v>0</v>
      </c>
    </row>
    <row r="103" spans="1:5" s="26" customFormat="1" ht="15.75">
      <c r="A103" s="56" t="s">
        <v>422</v>
      </c>
      <c r="B103" s="30"/>
      <c r="C103" s="57">
        <v>125</v>
      </c>
      <c r="D103" s="35"/>
      <c r="E103" s="59">
        <v>0</v>
      </c>
    </row>
    <row r="104" spans="1:5" s="26" customFormat="1" ht="15.75">
      <c r="A104" s="56" t="s">
        <v>181</v>
      </c>
      <c r="B104" s="30"/>
      <c r="C104" s="57">
        <v>137</v>
      </c>
      <c r="D104" s="35"/>
      <c r="E104" s="59">
        <v>0</v>
      </c>
    </row>
    <row r="105" spans="1:5" s="26" customFormat="1" ht="15.75">
      <c r="A105" s="56" t="s">
        <v>173</v>
      </c>
      <c r="B105" s="30"/>
      <c r="C105" s="57">
        <v>140</v>
      </c>
      <c r="D105" s="35"/>
      <c r="E105" s="59">
        <v>0</v>
      </c>
    </row>
    <row r="106" spans="1:5" s="26" customFormat="1" ht="15.75">
      <c r="A106" s="56" t="s">
        <v>140</v>
      </c>
      <c r="B106" s="30"/>
      <c r="C106" s="57">
        <v>146</v>
      </c>
      <c r="D106" s="35"/>
      <c r="E106" s="59">
        <v>0</v>
      </c>
    </row>
    <row r="107" spans="1:5" s="26" customFormat="1" ht="15.75">
      <c r="A107" s="56" t="s">
        <v>141</v>
      </c>
      <c r="B107" s="30"/>
      <c r="C107" s="57">
        <v>203</v>
      </c>
      <c r="D107" s="35"/>
      <c r="E107" s="59">
        <v>0</v>
      </c>
    </row>
    <row r="108" spans="1:5" s="26" customFormat="1" ht="15.75">
      <c r="A108" s="56" t="s">
        <v>142</v>
      </c>
      <c r="B108" s="30"/>
      <c r="C108" s="57">
        <v>302</v>
      </c>
      <c r="D108" s="35"/>
      <c r="E108" s="59">
        <v>0</v>
      </c>
    </row>
    <row r="109" spans="1:5" s="26" customFormat="1" ht="15.75">
      <c r="A109" s="56" t="s">
        <v>175</v>
      </c>
      <c r="B109" s="30"/>
      <c r="C109" s="57">
        <v>307</v>
      </c>
      <c r="D109" s="35"/>
      <c r="E109" s="59">
        <v>30</v>
      </c>
    </row>
    <row r="110" spans="1:5" s="26" customFormat="1" ht="15.75">
      <c r="A110" s="56" t="s">
        <v>224</v>
      </c>
      <c r="B110" s="30"/>
      <c r="C110" s="57"/>
      <c r="D110" s="35"/>
      <c r="E110" s="59">
        <v>0</v>
      </c>
    </row>
    <row r="111" spans="1:5" s="26" customFormat="1" ht="15.75">
      <c r="A111" s="56" t="s">
        <v>176</v>
      </c>
      <c r="B111" s="30"/>
      <c r="C111" s="57">
        <v>307</v>
      </c>
      <c r="D111" s="35"/>
      <c r="E111" s="59">
        <v>0</v>
      </c>
    </row>
    <row r="112" spans="1:5" s="26" customFormat="1" ht="15.75">
      <c r="A112" s="56" t="s">
        <v>144</v>
      </c>
      <c r="B112" s="30"/>
      <c r="C112" s="57">
        <v>1002</v>
      </c>
      <c r="D112" s="35"/>
      <c r="E112" s="59">
        <v>0</v>
      </c>
    </row>
    <row r="113" spans="1:5" s="26" customFormat="1" ht="15.75">
      <c r="A113" s="56" t="s">
        <v>145</v>
      </c>
      <c r="B113" s="30"/>
      <c r="C113" s="57">
        <v>1003</v>
      </c>
      <c r="D113" s="35"/>
      <c r="E113" s="59">
        <v>0</v>
      </c>
    </row>
    <row r="114" spans="1:5" s="26" customFormat="1" ht="15.75">
      <c r="A114" s="56" t="s">
        <v>162</v>
      </c>
      <c r="B114" s="30"/>
      <c r="C114" s="57">
        <v>1004</v>
      </c>
      <c r="D114" s="35"/>
      <c r="E114" s="59">
        <v>0</v>
      </c>
    </row>
    <row r="115" spans="1:5" s="26" customFormat="1" ht="15.75">
      <c r="A115" s="56" t="s">
        <v>146</v>
      </c>
      <c r="B115" s="30"/>
      <c r="C115" s="57">
        <v>1005</v>
      </c>
      <c r="D115" s="35"/>
      <c r="E115" s="59">
        <v>0</v>
      </c>
    </row>
    <row r="116" spans="1:5" s="26" customFormat="1" ht="15.75">
      <c r="A116" s="56" t="s">
        <v>147</v>
      </c>
      <c r="B116" s="30"/>
      <c r="C116" s="57">
        <v>1006</v>
      </c>
      <c r="D116" s="35"/>
      <c r="E116" s="59">
        <v>0</v>
      </c>
    </row>
    <row r="117" spans="1:5" s="26" customFormat="1" ht="15.75">
      <c r="A117" s="56" t="s">
        <v>148</v>
      </c>
      <c r="B117" s="30"/>
      <c r="C117" s="57">
        <v>1010</v>
      </c>
      <c r="D117" s="35"/>
      <c r="E117" s="59">
        <v>0</v>
      </c>
    </row>
    <row r="118" spans="1:5" s="26" customFormat="1" ht="15.75">
      <c r="A118" s="56" t="s">
        <v>149</v>
      </c>
      <c r="B118" s="30"/>
      <c r="C118" s="57">
        <v>1011</v>
      </c>
      <c r="D118" s="35"/>
      <c r="E118" s="59">
        <v>0</v>
      </c>
    </row>
    <row r="119" spans="1:5" s="26" customFormat="1" ht="15.75">
      <c r="A119" s="56" t="s">
        <v>143</v>
      </c>
      <c r="B119" s="30"/>
      <c r="C119" s="57">
        <v>1013</v>
      </c>
      <c r="D119" s="35"/>
      <c r="E119" s="59">
        <v>0</v>
      </c>
    </row>
    <row r="120" spans="1:5" s="26" customFormat="1" ht="15.75">
      <c r="A120" s="56" t="s">
        <v>193</v>
      </c>
      <c r="B120" s="30"/>
      <c r="C120" s="57">
        <v>2002</v>
      </c>
      <c r="D120" s="35"/>
      <c r="E120" s="59">
        <v>0</v>
      </c>
    </row>
    <row r="121" spans="1:5" s="26" customFormat="1" ht="15.75">
      <c r="A121" s="56" t="s">
        <v>11</v>
      </c>
      <c r="B121" s="30"/>
      <c r="C121" s="57">
        <v>2002</v>
      </c>
      <c r="D121" s="35"/>
      <c r="E121" s="59">
        <v>0</v>
      </c>
    </row>
    <row r="122" spans="1:5" s="26" customFormat="1" ht="15.75">
      <c r="A122" s="56" t="s">
        <v>12</v>
      </c>
      <c r="B122" s="30"/>
      <c r="C122" s="57">
        <v>2002</v>
      </c>
      <c r="D122" s="35"/>
      <c r="E122" s="59">
        <v>0</v>
      </c>
    </row>
    <row r="123" spans="1:5" s="26" customFormat="1" ht="15.75">
      <c r="A123" s="56" t="s">
        <v>229</v>
      </c>
      <c r="B123" s="30"/>
      <c r="C123" s="57">
        <v>3000</v>
      </c>
      <c r="D123" s="35"/>
      <c r="E123" s="40">
        <v>0</v>
      </c>
    </row>
    <row r="124" spans="1:5" s="26" customFormat="1" ht="15.75">
      <c r="A124" s="56" t="s">
        <v>230</v>
      </c>
      <c r="B124" s="30"/>
      <c r="C124" s="57">
        <v>3000</v>
      </c>
      <c r="D124" s="35"/>
      <c r="E124" s="40">
        <v>0</v>
      </c>
    </row>
    <row r="125" spans="1:5" s="26" customFormat="1" ht="15.75">
      <c r="A125" s="56" t="s">
        <v>423</v>
      </c>
      <c r="B125" s="30"/>
      <c r="C125" s="57">
        <v>3000</v>
      </c>
      <c r="D125" s="35"/>
      <c r="E125" s="40">
        <v>0</v>
      </c>
    </row>
    <row r="126" spans="1:5" s="26" customFormat="1" ht="15.75">
      <c r="A126" s="56" t="s">
        <v>453</v>
      </c>
      <c r="B126" s="30"/>
      <c r="C126" s="57">
        <v>3000</v>
      </c>
      <c r="D126" s="40"/>
      <c r="E126" s="36">
        <v>0</v>
      </c>
    </row>
    <row r="127" spans="1:5" s="26" customFormat="1" ht="14.25" customHeight="1">
      <c r="A127" s="56"/>
      <c r="B127" s="30"/>
      <c r="C127" s="57"/>
      <c r="D127" s="40"/>
      <c r="E127" s="36"/>
    </row>
    <row r="128" spans="1:5" s="26" customFormat="1" ht="16.5" thickBot="1">
      <c r="A128" s="56"/>
      <c r="B128" s="30"/>
      <c r="C128" s="31"/>
      <c r="D128" s="60">
        <f>SUM(D99:D125)</f>
        <v>30</v>
      </c>
      <c r="E128" s="61">
        <f>SUM(E101:E126)</f>
        <v>30</v>
      </c>
    </row>
    <row r="129" spans="1:5" s="26" customFormat="1" ht="9" customHeight="1" thickTop="1">
      <c r="A129" s="43"/>
      <c r="B129" s="43"/>
      <c r="C129" s="43"/>
      <c r="D129" s="43"/>
      <c r="E129" s="43"/>
    </row>
    <row r="130" spans="1:5" s="26" customFormat="1" ht="16.5" customHeight="1">
      <c r="A130" s="30" t="s">
        <v>489</v>
      </c>
      <c r="B130" s="30"/>
      <c r="C130" s="30"/>
      <c r="D130" s="30"/>
      <c r="E130" s="30"/>
    </row>
    <row r="131" spans="1:5" s="26" customFormat="1" ht="15.75">
      <c r="A131" s="30" t="s">
        <v>511</v>
      </c>
      <c r="B131" s="30"/>
      <c r="C131" s="30"/>
      <c r="D131" s="30"/>
      <c r="E131" s="30"/>
    </row>
    <row r="132" spans="1:5" s="26" customFormat="1" ht="9" customHeight="1">
      <c r="A132" s="30"/>
      <c r="B132" s="30"/>
      <c r="C132" s="30"/>
      <c r="D132" s="30"/>
      <c r="E132" s="30"/>
    </row>
    <row r="133" spans="1:5" s="26" customFormat="1" ht="15.75">
      <c r="A133" s="47" t="s">
        <v>17</v>
      </c>
      <c r="B133" s="349" t="s">
        <v>559</v>
      </c>
      <c r="C133" s="350"/>
      <c r="D133" s="48" t="s">
        <v>70</v>
      </c>
      <c r="E133" s="48"/>
    </row>
    <row r="134" spans="1:5" s="26" customFormat="1" ht="13.5" customHeight="1">
      <c r="A134" s="30"/>
      <c r="B134" s="49"/>
      <c r="C134" s="38"/>
      <c r="D134" s="30"/>
      <c r="E134" s="30"/>
    </row>
    <row r="135" spans="1:5" s="26" customFormat="1" ht="15.75">
      <c r="A135" s="50" t="s">
        <v>214</v>
      </c>
      <c r="B135" s="343" t="s">
        <v>217</v>
      </c>
      <c r="C135" s="344"/>
      <c r="D135" s="343" t="s">
        <v>215</v>
      </c>
      <c r="E135" s="345"/>
    </row>
    <row r="136" spans="1:5" s="26" customFormat="1" ht="15.75">
      <c r="A136" s="51" t="s">
        <v>210</v>
      </c>
      <c r="B136" s="346" t="s">
        <v>228</v>
      </c>
      <c r="C136" s="347"/>
      <c r="D136" s="346" t="s">
        <v>210</v>
      </c>
      <c r="E136" s="348"/>
    </row>
    <row r="137" s="26" customFormat="1" ht="15.75"/>
  </sheetData>
  <sheetProtection/>
  <mergeCells count="22">
    <mergeCell ref="D40:E40"/>
    <mergeCell ref="D37:E37"/>
    <mergeCell ref="D83:E83"/>
    <mergeCell ref="B84:C84"/>
    <mergeCell ref="D84:E84"/>
    <mergeCell ref="A3:E3"/>
    <mergeCell ref="A5:B5"/>
    <mergeCell ref="B37:C37"/>
    <mergeCell ref="A46:E46"/>
    <mergeCell ref="B39:C39"/>
    <mergeCell ref="B40:C40"/>
    <mergeCell ref="D39:E39"/>
    <mergeCell ref="B135:C135"/>
    <mergeCell ref="D135:E135"/>
    <mergeCell ref="B136:C136"/>
    <mergeCell ref="D136:E136"/>
    <mergeCell ref="B133:C133"/>
    <mergeCell ref="A48:B48"/>
    <mergeCell ref="B81:C81"/>
    <mergeCell ref="A96:E96"/>
    <mergeCell ref="A98:B98"/>
    <mergeCell ref="B83:C8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30"/>
  <sheetViews>
    <sheetView zoomScalePageLayoutView="0" workbookViewId="0" topLeftCell="A1">
      <selection activeCell="K27" sqref="K2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4" t="s">
        <v>132</v>
      </c>
      <c r="B1" s="354"/>
      <c r="C1" s="354"/>
      <c r="D1" s="354"/>
      <c r="E1" s="354"/>
      <c r="F1" s="354"/>
      <c r="G1" s="354"/>
      <c r="H1" s="354"/>
      <c r="I1" s="354"/>
      <c r="J1" s="354"/>
      <c r="K1" s="214"/>
    </row>
    <row r="2" spans="1:11" ht="23.25">
      <c r="A2" s="354" t="s">
        <v>376</v>
      </c>
      <c r="B2" s="354"/>
      <c r="C2" s="354"/>
      <c r="D2" s="354"/>
      <c r="E2" s="354"/>
      <c r="F2" s="354"/>
      <c r="G2" s="354"/>
      <c r="H2" s="354"/>
      <c r="I2" s="354"/>
      <c r="J2" s="354"/>
      <c r="K2" s="214"/>
    </row>
    <row r="3" spans="1:11" ht="23.25">
      <c r="A3" s="354" t="s">
        <v>526</v>
      </c>
      <c r="B3" s="354"/>
      <c r="C3" s="354"/>
      <c r="D3" s="354"/>
      <c r="E3" s="354"/>
      <c r="F3" s="354"/>
      <c r="G3" s="354"/>
      <c r="H3" s="354"/>
      <c r="I3" s="354"/>
      <c r="J3" s="354"/>
      <c r="K3" s="214"/>
    </row>
    <row r="5" spans="1:8" ht="18.75">
      <c r="A5" s="70" t="s">
        <v>377</v>
      </c>
      <c r="B5" s="5"/>
      <c r="C5" s="5"/>
      <c r="D5" s="5"/>
      <c r="E5" s="24" t="s">
        <v>36</v>
      </c>
      <c r="F5" s="5"/>
      <c r="G5" s="5"/>
      <c r="H5" s="226" t="s">
        <v>378</v>
      </c>
    </row>
    <row r="6" spans="2:8" ht="18.75">
      <c r="B6" s="230" t="s">
        <v>379</v>
      </c>
      <c r="C6" s="230"/>
      <c r="D6" s="231"/>
      <c r="E6" s="231">
        <f>หมายเหตุประกอบงบ!C4+หมายเหตุประกอบงบ!C7+หมายเหตุประกอบงบ!C16+หมายเหตุประกอบงบ!C18+หมายเหตุประกอบงบ!C21</f>
        <v>30</v>
      </c>
      <c r="F6" s="230"/>
      <c r="G6" s="230"/>
      <c r="H6" s="231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30</v>
      </c>
    </row>
    <row r="7" spans="2:8" ht="18.75">
      <c r="B7" s="232" t="s">
        <v>380</v>
      </c>
      <c r="C7" s="232"/>
      <c r="D7" s="233"/>
      <c r="E7" s="233">
        <f>หมายเหตุประกอบงบ!C56</f>
        <v>500</v>
      </c>
      <c r="F7" s="232"/>
      <c r="G7" s="232"/>
      <c r="H7" s="233">
        <f>'รายงานรับ-จ่ายเงินสด (3)'!C27</f>
        <v>500</v>
      </c>
    </row>
    <row r="8" spans="2:8" ht="18.75">
      <c r="B8" s="232" t="s">
        <v>381</v>
      </c>
      <c r="C8" s="232"/>
      <c r="D8" s="233"/>
      <c r="E8" s="233">
        <f>'รายงานรับ-จ่ายเงินสด (3)'!F23</f>
        <v>0</v>
      </c>
      <c r="F8" s="232"/>
      <c r="G8" s="232"/>
      <c r="H8" s="233">
        <f>'รายงานรับ-จ่ายเงินสด (3)'!C23</f>
        <v>0</v>
      </c>
    </row>
    <row r="9" spans="2:8" ht="18.75">
      <c r="B9" s="232" t="s">
        <v>382</v>
      </c>
      <c r="C9" s="232"/>
      <c r="D9" s="233"/>
      <c r="E9" s="233">
        <f>หมายเหตุประกอบงบ!C31</f>
        <v>0</v>
      </c>
      <c r="F9" s="232"/>
      <c r="G9" s="232"/>
      <c r="H9" s="233">
        <f>'รายงานรับ-จ่ายเงินสด (3)'!C19</f>
        <v>0</v>
      </c>
    </row>
    <row r="10" spans="2:8" ht="18.75">
      <c r="B10" s="232" t="s">
        <v>448</v>
      </c>
      <c r="C10" s="232"/>
      <c r="D10" s="233"/>
      <c r="E10" s="233">
        <f>'รายงานรับ-จ่ายเงินสด (3)'!F21</f>
        <v>0</v>
      </c>
      <c r="F10" s="232"/>
      <c r="G10" s="232"/>
      <c r="H10" s="233">
        <f>'รายงานรับ-จ่ายเงินสด (3)'!C21</f>
        <v>0</v>
      </c>
    </row>
    <row r="11" spans="2:8" ht="18.75">
      <c r="B11" s="232" t="s">
        <v>449</v>
      </c>
      <c r="C11" s="232"/>
      <c r="D11" s="233"/>
      <c r="E11" s="233">
        <f>'รายงานรับ-จ่ายเงินสด (3)'!F22</f>
        <v>0</v>
      </c>
      <c r="F11" s="232"/>
      <c r="G11" s="232"/>
      <c r="H11" s="233">
        <f>'รายงานรับ-จ่ายเงินสด (3)'!C22</f>
        <v>0</v>
      </c>
    </row>
    <row r="12" spans="2:8" ht="18.75">
      <c r="B12" s="232" t="s">
        <v>130</v>
      </c>
      <c r="C12" s="232"/>
      <c r="D12" s="233"/>
      <c r="E12" s="233">
        <v>0</v>
      </c>
      <c r="F12" s="232"/>
      <c r="G12" s="232"/>
      <c r="H12" s="233">
        <f>'รายงานรับ-จ่ายเงินสด (3)'!C24</f>
        <v>0</v>
      </c>
    </row>
    <row r="13" spans="2:8" ht="18.75">
      <c r="B13" s="5"/>
      <c r="C13" s="5"/>
      <c r="D13" s="228"/>
      <c r="E13" s="228"/>
      <c r="F13" s="5"/>
      <c r="G13" s="5"/>
      <c r="H13" s="228"/>
    </row>
    <row r="14" spans="4:8" ht="19.5" thickBot="1">
      <c r="D14" s="70" t="s">
        <v>79</v>
      </c>
      <c r="E14" s="227">
        <f>SUM(E6:E12)</f>
        <v>530</v>
      </c>
      <c r="H14" s="227">
        <f>SUM(H6:H12)</f>
        <v>530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8"/>
      <c r="E17" s="24" t="s">
        <v>36</v>
      </c>
      <c r="F17" s="5"/>
      <c r="G17" s="5"/>
      <c r="H17" s="226" t="s">
        <v>378</v>
      </c>
    </row>
    <row r="18" spans="2:8" ht="18.75">
      <c r="B18" s="230" t="s">
        <v>383</v>
      </c>
      <c r="C18" s="230"/>
      <c r="D18" s="231"/>
      <c r="E18" s="231">
        <f>'รายงานรับ-จ่ายเงินสด (3)'!F57+'รายงานรับ-จ่ายเงินสด (3)'!F58+'รายงานรับ-จ่ายเงินสด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(3)'!F64+'รายงานรับ-จ่ายเงินสด (3)'!F66+'รายงานรับ-จ่ายเงินสด (3)'!F67+'รายงานรับ-จ่ายเงินสด (3)'!F69+'รายงานรับ-จ่ายเงินสด (3)'!F71+'รายงานรับ-จ่ายเงินสด (3)'!F73</f>
        <v>418460</v>
      </c>
      <c r="F18" s="230"/>
      <c r="G18" s="230"/>
      <c r="H18" s="231">
        <f>'รายงานรับ-จ่ายเงินสด (3)'!C57+'รายงานรับ-จ่ายเงินสด (3)'!C58+'รายงานรับ-จ่ายเงินสด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(3)'!C64+'รายงานรับ-จ่ายเงินสด (3)'!C66+'รายงานรับ-จ่ายเงินสด (3)'!C67+'รายงานรับ-จ่ายเงินสด (3)'!C69+'รายงานรับ-จ่ายเงินสด (3)'!C71+'รายงานรับ-จ่ายเงินสด (3)'!C73</f>
        <v>418460</v>
      </c>
    </row>
    <row r="19" spans="2:8" ht="18.75">
      <c r="B19" s="230" t="s">
        <v>447</v>
      </c>
      <c r="C19" s="230"/>
      <c r="D19" s="231"/>
      <c r="E19" s="231">
        <f>'รายงานรับ-จ่ายเงินสด (3)'!F63+'รายงานรับ-จ่ายเงินสด (3)'!F65+'รายงานรับ-จ่ายเงินสด (3)'!F68+'รายงานรับ-จ่ายเงินสด (3)'!F70+'รายงานรับ-จ่ายเงินสด (3)'!F72+'รายงานรับ-จ่ายเงินสด (3)'!F74</f>
        <v>0</v>
      </c>
      <c r="F19" s="230"/>
      <c r="G19" s="230"/>
      <c r="H19" s="231">
        <f>'รายงานรับ-จ่ายเงินสด (3)'!C63+'รายงานรับ-จ่ายเงินสด (3)'!C65+'รายงานรับ-จ่ายเงินสด (3)'!C68+'รายงานรับ-จ่ายเงินสด (3)'!C70+'รายงานรับ-จ่ายเงินสด (3)'!C72+'รายงานรับ-จ่ายเงินสด (3)'!C74</f>
        <v>0</v>
      </c>
    </row>
    <row r="20" spans="2:8" ht="18.75">
      <c r="B20" s="232" t="s">
        <v>384</v>
      </c>
      <c r="C20" s="232"/>
      <c r="D20" s="233"/>
      <c r="E20" s="233">
        <f>'รายงานรับ-จ่ายเงินสด (3)'!F83</f>
        <v>49506.95</v>
      </c>
      <c r="F20" s="232"/>
      <c r="G20" s="232"/>
      <c r="H20" s="233">
        <f>'รายงานรับ-จ่ายเงินสด (3)'!C83</f>
        <v>49506.95</v>
      </c>
    </row>
    <row r="21" spans="2:8" ht="18.75">
      <c r="B21" s="232" t="s">
        <v>385</v>
      </c>
      <c r="C21" s="232"/>
      <c r="D21" s="233"/>
      <c r="E21" s="233">
        <f>'รายงานรับ-จ่ายเงินสด (3)'!F76</f>
        <v>0</v>
      </c>
      <c r="F21" s="232"/>
      <c r="G21" s="232"/>
      <c r="H21" s="233">
        <f>'รายงานรับ-จ่ายเงินสด (3)'!C76</f>
        <v>0</v>
      </c>
    </row>
    <row r="22" spans="2:8" ht="18.75">
      <c r="B22" s="232" t="s">
        <v>387</v>
      </c>
      <c r="C22" s="232"/>
      <c r="D22" s="233"/>
      <c r="E22" s="233">
        <v>0</v>
      </c>
      <c r="F22" s="232"/>
      <c r="G22" s="232"/>
      <c r="H22" s="233">
        <f>'รายงานรับ-จ่ายเงินสด (3)'!C78+'รายงานรับ-จ่ายเงินสด (3)'!C79</f>
        <v>0</v>
      </c>
    </row>
    <row r="23" spans="2:8" ht="18.75">
      <c r="B23" s="232" t="s">
        <v>450</v>
      </c>
      <c r="C23" s="232"/>
      <c r="D23" s="233"/>
      <c r="E23" s="233">
        <f>'รายงานรับ-จ่ายเงินสด (3)'!F77</f>
        <v>0</v>
      </c>
      <c r="F23" s="232"/>
      <c r="G23" s="232"/>
      <c r="H23" s="233">
        <f>'รายงานรับ-จ่ายเงินสด (3)'!C77</f>
        <v>0</v>
      </c>
    </row>
    <row r="24" spans="2:8" ht="18.75">
      <c r="B24" s="232" t="s">
        <v>451</v>
      </c>
      <c r="C24" s="232"/>
      <c r="D24" s="233"/>
      <c r="E24" s="233"/>
      <c r="F24" s="232"/>
      <c r="G24" s="232"/>
      <c r="H24" s="233"/>
    </row>
    <row r="25" spans="2:8" ht="18.75">
      <c r="B25" s="232" t="s">
        <v>386</v>
      </c>
      <c r="C25" s="232"/>
      <c r="D25" s="233"/>
      <c r="E25" s="233">
        <v>0</v>
      </c>
      <c r="F25" s="232"/>
      <c r="G25" s="232"/>
      <c r="H25" s="233">
        <v>0</v>
      </c>
    </row>
    <row r="26" spans="2:8" ht="18.75">
      <c r="B26" s="232" t="s">
        <v>227</v>
      </c>
      <c r="C26" s="232"/>
      <c r="D26" s="233"/>
      <c r="E26" s="233">
        <v>0</v>
      </c>
      <c r="F26" s="232"/>
      <c r="G26" s="232"/>
      <c r="H26" s="233">
        <f>'รายงานรับ-จ่ายเงินสด (3)'!C81+'รายงานรับ-จ่ายเงินสด (3)'!C26</f>
        <v>0</v>
      </c>
    </row>
    <row r="27" spans="2:8" ht="18.75">
      <c r="B27" s="232" t="s">
        <v>133</v>
      </c>
      <c r="C27" s="232"/>
      <c r="D27" s="233"/>
      <c r="E27" s="233">
        <v>0</v>
      </c>
      <c r="F27" s="232"/>
      <c r="G27" s="232"/>
      <c r="H27" s="233">
        <f>'รายงานรับ-จ่ายเงินสด (3)'!C82+'รายงานรับ-จ่ายเงินสด (3)'!C25</f>
        <v>116346.5</v>
      </c>
    </row>
    <row r="28" spans="4:8" ht="19.5" thickBot="1">
      <c r="D28" s="70" t="s">
        <v>79</v>
      </c>
      <c r="E28" s="227">
        <f>SUM(E18:E25)</f>
        <v>467966.95</v>
      </c>
      <c r="H28" s="227">
        <f>SUM(H18:H27)</f>
        <v>584313.45</v>
      </c>
    </row>
    <row r="29" spans="2:10" ht="20.25" thickBot="1" thickTop="1">
      <c r="B29" s="234" t="s">
        <v>388</v>
      </c>
      <c r="C29" s="234"/>
      <c r="D29" s="235"/>
      <c r="E29" s="236">
        <f>E14-E28</f>
        <v>-467436.95</v>
      </c>
      <c r="F29" s="235"/>
      <c r="G29" s="235"/>
      <c r="H29" s="236">
        <f>H14-H28</f>
        <v>-583783.45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W112"/>
  <sheetViews>
    <sheetView zoomScale="85" zoomScaleNormal="85" zoomScalePageLayoutView="0" workbookViewId="0" topLeftCell="A1">
      <pane ySplit="1290" topLeftCell="A1" activePane="bottomLeft" state="split"/>
      <selection pane="topLeft" activeCell="A3" sqref="A3:U3"/>
      <selection pane="bottomLeft" activeCell="L91" sqref="L91"/>
    </sheetView>
  </sheetViews>
  <sheetFormatPr defaultColWidth="9.140625" defaultRowHeight="21.75"/>
  <cols>
    <col min="1" max="1" width="12.7109375" style="108" customWidth="1"/>
    <col min="2" max="2" width="10.00390625" style="108" customWidth="1"/>
    <col min="3" max="3" width="11.00390625" style="108" customWidth="1"/>
    <col min="4" max="4" width="10.57421875" style="108" customWidth="1"/>
    <col min="5" max="5" width="9.28125" style="108" customWidth="1"/>
    <col min="6" max="6" width="5.00390625" style="108" customWidth="1"/>
    <col min="7" max="7" width="10.7109375" style="108" customWidth="1"/>
    <col min="8" max="8" width="5.00390625" style="108" customWidth="1"/>
    <col min="9" max="9" width="10.00390625" style="108" customWidth="1"/>
    <col min="10" max="11" width="10.7109375" style="108" customWidth="1"/>
    <col min="12" max="12" width="11.7109375" style="108" customWidth="1"/>
    <col min="13" max="13" width="5.140625" style="108" customWidth="1"/>
    <col min="14" max="14" width="9.8515625" style="108" customWidth="1"/>
    <col min="15" max="15" width="5.8515625" style="108" customWidth="1"/>
    <col min="16" max="16" width="5.57421875" style="108" customWidth="1"/>
    <col min="17" max="17" width="5.00390625" style="108" customWidth="1"/>
    <col min="18" max="18" width="5.140625" style="108" customWidth="1"/>
    <col min="19" max="19" width="9.8515625" style="108" customWidth="1"/>
    <col min="20" max="20" width="10.00390625" style="108" customWidth="1"/>
    <col min="21" max="21" width="12.421875" style="108" customWidth="1"/>
    <col min="22" max="22" width="5.421875" style="108" customWidth="1"/>
    <col min="23" max="23" width="19.7109375" style="319" customWidth="1"/>
    <col min="24" max="24" width="6.8515625" style="108" customWidth="1"/>
    <col min="25" max="25" width="7.8515625" style="108" customWidth="1"/>
    <col min="26" max="26" width="9.7109375" style="108" customWidth="1"/>
    <col min="27" max="76" width="6.8515625" style="108" customWidth="1"/>
    <col min="77" max="84" width="8.8515625" style="108" customWidth="1"/>
    <col min="85" max="16384" width="9.140625" style="108" customWidth="1"/>
  </cols>
  <sheetData>
    <row r="1" spans="1:21" ht="15.75">
      <c r="A1" s="388" t="s">
        <v>66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spans="1:21" ht="15.75">
      <c r="A2" s="388" t="s">
        <v>201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8.75">
      <c r="A3" s="389" t="s">
        <v>536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</row>
    <row r="4" spans="1:21" ht="18.75">
      <c r="A4" s="320"/>
      <c r="B4" s="321"/>
      <c r="C4" s="392">
        <v>110</v>
      </c>
      <c r="D4" s="390"/>
      <c r="E4" s="134">
        <v>120</v>
      </c>
      <c r="F4" s="390">
        <v>210</v>
      </c>
      <c r="G4" s="391"/>
      <c r="H4" s="390">
        <v>220</v>
      </c>
      <c r="I4" s="391"/>
      <c r="J4" s="323"/>
      <c r="K4" s="392">
        <v>240</v>
      </c>
      <c r="L4" s="392"/>
      <c r="M4" s="323"/>
      <c r="N4" s="392">
        <v>260</v>
      </c>
      <c r="O4" s="392"/>
      <c r="P4" s="392"/>
      <c r="Q4" s="390">
        <v>310</v>
      </c>
      <c r="R4" s="391"/>
      <c r="S4" s="390">
        <v>320</v>
      </c>
      <c r="T4" s="391"/>
      <c r="U4" s="323"/>
    </row>
    <row r="5" spans="1:21" ht="18.75">
      <c r="A5" s="324"/>
      <c r="B5" s="325">
        <v>411</v>
      </c>
      <c r="C5" s="322">
        <v>111</v>
      </c>
      <c r="D5" s="134">
        <v>113</v>
      </c>
      <c r="E5" s="326">
        <v>121</v>
      </c>
      <c r="F5" s="326">
        <v>210</v>
      </c>
      <c r="G5" s="326">
        <v>211</v>
      </c>
      <c r="H5" s="327">
        <v>222</v>
      </c>
      <c r="I5" s="327">
        <v>223</v>
      </c>
      <c r="J5" s="327">
        <v>232</v>
      </c>
      <c r="K5" s="325">
        <v>241</v>
      </c>
      <c r="L5" s="325">
        <v>242</v>
      </c>
      <c r="M5" s="327">
        <v>252</v>
      </c>
      <c r="N5" s="322">
        <v>261</v>
      </c>
      <c r="O5" s="322">
        <v>262</v>
      </c>
      <c r="P5" s="322">
        <v>263</v>
      </c>
      <c r="Q5" s="327">
        <v>311</v>
      </c>
      <c r="R5" s="327">
        <v>312</v>
      </c>
      <c r="S5" s="327">
        <v>321</v>
      </c>
      <c r="T5" s="322">
        <v>322</v>
      </c>
      <c r="U5" s="327" t="s">
        <v>79</v>
      </c>
    </row>
    <row r="6" spans="1:21" ht="18.75">
      <c r="A6" s="328">
        <v>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</row>
    <row r="7" spans="1:21" ht="15.75">
      <c r="A7" s="330">
        <v>2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</row>
    <row r="8" spans="1:21" ht="15.75">
      <c r="A8" s="330">
        <v>3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ht="15.75">
      <c r="A9" s="330">
        <v>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</row>
    <row r="10" spans="1:21" ht="15.75">
      <c r="A10" s="330">
        <v>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</row>
    <row r="11" spans="1:21" ht="15.75">
      <c r="A11" s="335" t="s">
        <v>25</v>
      </c>
      <c r="B11" s="336">
        <f aca="true" t="shared" si="0" ref="B11:T11">SUM(B7:B10)</f>
        <v>0</v>
      </c>
      <c r="C11" s="336">
        <f t="shared" si="0"/>
        <v>0</v>
      </c>
      <c r="D11" s="336">
        <f t="shared" si="0"/>
        <v>0</v>
      </c>
      <c r="E11" s="336">
        <f t="shared" si="0"/>
        <v>0</v>
      </c>
      <c r="F11" s="336">
        <f t="shared" si="0"/>
        <v>0</v>
      </c>
      <c r="G11" s="336">
        <f t="shared" si="0"/>
        <v>0</v>
      </c>
      <c r="H11" s="336">
        <f t="shared" si="0"/>
        <v>0</v>
      </c>
      <c r="I11" s="336">
        <f t="shared" si="0"/>
        <v>0</v>
      </c>
      <c r="J11" s="336">
        <f>SUM(J7:J10)</f>
        <v>0</v>
      </c>
      <c r="K11" s="336">
        <f t="shared" si="0"/>
        <v>0</v>
      </c>
      <c r="L11" s="336">
        <f t="shared" si="0"/>
        <v>0</v>
      </c>
      <c r="M11" s="336">
        <f t="shared" si="0"/>
        <v>0</v>
      </c>
      <c r="N11" s="336">
        <f t="shared" si="0"/>
        <v>0</v>
      </c>
      <c r="O11" s="336">
        <f t="shared" si="0"/>
        <v>0</v>
      </c>
      <c r="P11" s="336">
        <f t="shared" si="0"/>
        <v>0</v>
      </c>
      <c r="Q11" s="336">
        <f t="shared" si="0"/>
        <v>0</v>
      </c>
      <c r="R11" s="336">
        <f t="shared" si="0"/>
        <v>0</v>
      </c>
      <c r="S11" s="336">
        <f t="shared" si="0"/>
        <v>0</v>
      </c>
      <c r="T11" s="336">
        <f t="shared" si="0"/>
        <v>0</v>
      </c>
      <c r="U11" s="336">
        <f>SUM(B11:T11)</f>
        <v>0</v>
      </c>
    </row>
    <row r="12" spans="1:21" ht="15.75">
      <c r="A12" s="339" t="s">
        <v>26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>
        <f>SUM(B12:T12)</f>
        <v>0</v>
      </c>
    </row>
    <row r="13" spans="1:21" ht="15.75">
      <c r="A13" s="328">
        <v>100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</row>
    <row r="14" spans="1:21" ht="15.75">
      <c r="A14" s="330">
        <v>101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</row>
    <row r="15" spans="1:21" ht="15.75">
      <c r="A15" s="330">
        <v>102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</row>
    <row r="16" spans="1:21" ht="15.75">
      <c r="A16" s="330">
        <v>103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</row>
    <row r="17" spans="1:21" ht="15.75">
      <c r="A17" s="330">
        <v>105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</row>
    <row r="18" spans="1:21" ht="15.75">
      <c r="A18" s="330">
        <v>106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</row>
    <row r="19" spans="1:21" ht="15.75">
      <c r="A19" s="335" t="s">
        <v>25</v>
      </c>
      <c r="B19" s="336">
        <f>SUM(B14:B18)</f>
        <v>0</v>
      </c>
      <c r="C19" s="336">
        <f>SUM(C14:C18)</f>
        <v>0</v>
      </c>
      <c r="D19" s="336">
        <f>SUM(D14:D18)</f>
        <v>0</v>
      </c>
      <c r="E19" s="336"/>
      <c r="F19" s="336">
        <f>SUM(F14:F18)</f>
        <v>0</v>
      </c>
      <c r="G19" s="336">
        <f>SUM(G14:G18)</f>
        <v>0</v>
      </c>
      <c r="H19" s="336">
        <f>SUM(H14:H18)</f>
        <v>0</v>
      </c>
      <c r="I19" s="336"/>
      <c r="J19" s="336">
        <f>SUM(J14:J18)</f>
        <v>0</v>
      </c>
      <c r="K19" s="336">
        <f>SUM(K14:K18)</f>
        <v>0</v>
      </c>
      <c r="L19" s="336"/>
      <c r="M19" s="336">
        <f>SUM(M14:M18)</f>
        <v>0</v>
      </c>
      <c r="N19" s="336">
        <f>SUM(N14:N18)</f>
        <v>0</v>
      </c>
      <c r="O19" s="336"/>
      <c r="P19" s="336">
        <f>SUM(P14:P18)</f>
        <v>0</v>
      </c>
      <c r="Q19" s="336">
        <f>SUM(Q14:Q18)</f>
        <v>0</v>
      </c>
      <c r="R19" s="336">
        <f>SUM(R14:R18)</f>
        <v>0</v>
      </c>
      <c r="S19" s="336">
        <f>SUM(S14:S18)</f>
        <v>0</v>
      </c>
      <c r="T19" s="336">
        <f>SUM(T14:T18)</f>
        <v>0</v>
      </c>
      <c r="U19" s="336">
        <f>SUM(B19:T19)</f>
        <v>0</v>
      </c>
    </row>
    <row r="20" spans="1:21" ht="15.75">
      <c r="A20" s="339" t="s">
        <v>26</v>
      </c>
      <c r="B20" s="340">
        <v>0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>
        <f>SUM(B20:T20)</f>
        <v>0</v>
      </c>
    </row>
    <row r="21" spans="1:21" ht="15.75">
      <c r="A21" s="328">
        <v>120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</row>
    <row r="22" spans="1:21" ht="15.75">
      <c r="A22" s="330">
        <v>121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</row>
    <row r="23" spans="1:21" ht="15.75">
      <c r="A23" s="330">
        <v>122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</row>
    <row r="24" spans="1:21" ht="15.75">
      <c r="A24" s="335" t="s">
        <v>25</v>
      </c>
      <c r="B24" s="336">
        <f>SUM(B22:B23)</f>
        <v>0</v>
      </c>
      <c r="C24" s="336">
        <f>SUM(C22:C23)</f>
        <v>0</v>
      </c>
      <c r="D24" s="336">
        <f>SUM(D22:D23)</f>
        <v>0</v>
      </c>
      <c r="E24" s="336"/>
      <c r="F24" s="336">
        <f>SUM(F22:F23)</f>
        <v>0</v>
      </c>
      <c r="G24" s="336">
        <f>SUM(G22:G23)</f>
        <v>0</v>
      </c>
      <c r="H24" s="336">
        <f>SUM(H22:H23)</f>
        <v>0</v>
      </c>
      <c r="I24" s="336"/>
      <c r="J24" s="336">
        <f>SUM(J22:J23)</f>
        <v>0</v>
      </c>
      <c r="K24" s="336">
        <f>SUM(K22:K23)</f>
        <v>0</v>
      </c>
      <c r="L24" s="336"/>
      <c r="M24" s="336">
        <f>SUM(M22:M23)</f>
        <v>0</v>
      </c>
      <c r="N24" s="336">
        <f>SUM(N22:N23)</f>
        <v>0</v>
      </c>
      <c r="O24" s="336"/>
      <c r="P24" s="336">
        <f>SUM(P22:P23)</f>
        <v>0</v>
      </c>
      <c r="Q24" s="336">
        <f>SUM(Q22:Q23)</f>
        <v>0</v>
      </c>
      <c r="R24" s="336">
        <f>SUM(R22:R23)</f>
        <v>0</v>
      </c>
      <c r="S24" s="336">
        <f>SUM(S22:S23)</f>
        <v>0</v>
      </c>
      <c r="T24" s="336">
        <f>SUM(T22:T23)</f>
        <v>0</v>
      </c>
      <c r="U24" s="336">
        <f>SUM(B24:T24)</f>
        <v>0</v>
      </c>
    </row>
    <row r="25" spans="1:21" ht="15.75">
      <c r="A25" s="339" t="s">
        <v>26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>
        <f>SUM(B25:T25)</f>
        <v>0</v>
      </c>
    </row>
    <row r="26" spans="1:21" ht="15.75">
      <c r="A26" s="328">
        <v>130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</row>
    <row r="27" spans="1:21" ht="15.75">
      <c r="A27" s="330">
        <v>131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</row>
    <row r="28" spans="1:21" ht="15.75">
      <c r="A28" s="330">
        <v>132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</row>
    <row r="29" spans="1:21" ht="15.75">
      <c r="A29" s="335" t="s">
        <v>25</v>
      </c>
      <c r="B29" s="336">
        <f>SUM(B27:B28)</f>
        <v>0</v>
      </c>
      <c r="C29" s="336">
        <f>SUM(C27:C28)</f>
        <v>0</v>
      </c>
      <c r="D29" s="336">
        <f>SUM(D27:D28)</f>
        <v>0</v>
      </c>
      <c r="E29" s="336"/>
      <c r="F29" s="336">
        <f>SUM(F27:F28)</f>
        <v>0</v>
      </c>
      <c r="G29" s="336">
        <f>SUM(G27:G28)</f>
        <v>0</v>
      </c>
      <c r="H29" s="336">
        <f>SUM(H27:H28)</f>
        <v>0</v>
      </c>
      <c r="I29" s="336"/>
      <c r="J29" s="336">
        <f>SUM(J27:J28)</f>
        <v>0</v>
      </c>
      <c r="K29" s="336">
        <f>SUM(K27:K28)</f>
        <v>0</v>
      </c>
      <c r="L29" s="336"/>
      <c r="M29" s="336">
        <f>SUM(M27:M28)</f>
        <v>0</v>
      </c>
      <c r="N29" s="336">
        <f>SUM(N27:N28)</f>
        <v>0</v>
      </c>
      <c r="O29" s="336"/>
      <c r="P29" s="336">
        <f>SUM(P27:P28)</f>
        <v>0</v>
      </c>
      <c r="Q29" s="336">
        <f>SUM(Q27:Q28)</f>
        <v>0</v>
      </c>
      <c r="R29" s="336">
        <f>SUM(R27:R28)</f>
        <v>0</v>
      </c>
      <c r="S29" s="336">
        <f>SUM(S27:S28)</f>
        <v>0</v>
      </c>
      <c r="T29" s="336">
        <f>SUM(T27:T28)</f>
        <v>0</v>
      </c>
      <c r="U29" s="336">
        <f>SUM(B29:T29)</f>
        <v>0</v>
      </c>
    </row>
    <row r="30" spans="1:21" ht="15.75">
      <c r="A30" s="339" t="s">
        <v>26</v>
      </c>
      <c r="B30" s="340">
        <v>0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>
        <f>SUM(B30:T30)</f>
        <v>0</v>
      </c>
    </row>
    <row r="31" spans="1:21" ht="15.75">
      <c r="A31" s="328">
        <v>200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</row>
    <row r="32" spans="1:21" ht="15.75">
      <c r="A32" s="330">
        <v>201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</row>
    <row r="33" spans="1:21" ht="15.75">
      <c r="A33" s="330">
        <v>203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</row>
    <row r="34" spans="1:21" ht="15.75">
      <c r="A34" s="330">
        <v>204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 t="s">
        <v>21</v>
      </c>
      <c r="O34" s="329"/>
      <c r="P34" s="329"/>
      <c r="Q34" s="329"/>
      <c r="R34" s="329"/>
      <c r="S34" s="329"/>
      <c r="T34" s="329"/>
      <c r="U34" s="329"/>
    </row>
    <row r="35" spans="1:21" ht="15.75">
      <c r="A35" s="330">
        <v>205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</row>
    <row r="36" spans="1:21" ht="15.75">
      <c r="A36" s="330">
        <v>206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</row>
    <row r="37" spans="1:21" ht="15.75">
      <c r="A37" s="330">
        <v>207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</row>
    <row r="38" spans="1:21" ht="15.75">
      <c r="A38" s="330">
        <v>208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</row>
    <row r="39" spans="1:21" ht="15.75">
      <c r="A39" s="330">
        <v>211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</row>
    <row r="40" spans="1:21" ht="15.75">
      <c r="A40" s="335" t="s">
        <v>25</v>
      </c>
      <c r="B40" s="336">
        <f>SUM(B32:B39)</f>
        <v>0</v>
      </c>
      <c r="C40" s="336">
        <f aca="true" t="shared" si="1" ref="C40:T40">SUM(C32:C39)</f>
        <v>0</v>
      </c>
      <c r="D40" s="336">
        <f t="shared" si="1"/>
        <v>0</v>
      </c>
      <c r="E40" s="336">
        <f t="shared" si="1"/>
        <v>0</v>
      </c>
      <c r="F40" s="336">
        <f t="shared" si="1"/>
        <v>0</v>
      </c>
      <c r="G40" s="336">
        <f t="shared" si="1"/>
        <v>0</v>
      </c>
      <c r="H40" s="336">
        <f t="shared" si="1"/>
        <v>0</v>
      </c>
      <c r="I40" s="336">
        <f t="shared" si="1"/>
        <v>0</v>
      </c>
      <c r="J40" s="336">
        <f t="shared" si="1"/>
        <v>0</v>
      </c>
      <c r="K40" s="336">
        <f t="shared" si="1"/>
        <v>0</v>
      </c>
      <c r="L40" s="336">
        <f t="shared" si="1"/>
        <v>0</v>
      </c>
      <c r="M40" s="336">
        <f t="shared" si="1"/>
        <v>0</v>
      </c>
      <c r="N40" s="336">
        <f t="shared" si="1"/>
        <v>0</v>
      </c>
      <c r="O40" s="336">
        <f t="shared" si="1"/>
        <v>0</v>
      </c>
      <c r="P40" s="336">
        <f t="shared" si="1"/>
        <v>0</v>
      </c>
      <c r="Q40" s="336">
        <f t="shared" si="1"/>
        <v>0</v>
      </c>
      <c r="R40" s="336">
        <f t="shared" si="1"/>
        <v>0</v>
      </c>
      <c r="S40" s="336">
        <f t="shared" si="1"/>
        <v>0</v>
      </c>
      <c r="T40" s="336">
        <f t="shared" si="1"/>
        <v>0</v>
      </c>
      <c r="U40" s="336">
        <f>SUM(B40:T40)</f>
        <v>0</v>
      </c>
    </row>
    <row r="41" spans="1:21" ht="15.75">
      <c r="A41" s="339" t="s">
        <v>26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>
        <v>0</v>
      </c>
      <c r="O41" s="340"/>
      <c r="P41" s="340"/>
      <c r="Q41" s="340"/>
      <c r="R41" s="340"/>
      <c r="S41" s="340"/>
      <c r="T41" s="340"/>
      <c r="U41" s="340">
        <f>SUM(B41:T41)</f>
        <v>0</v>
      </c>
    </row>
    <row r="42" spans="1:21" ht="15.75">
      <c r="A42" s="328">
        <v>250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</row>
    <row r="43" spans="1:21" ht="15.75">
      <c r="A43" s="330">
        <v>251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</row>
    <row r="44" spans="1:21" ht="15.75">
      <c r="A44" s="330">
        <v>252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</row>
    <row r="45" spans="1:21" ht="15.75">
      <c r="A45" s="330">
        <v>253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</row>
    <row r="46" spans="1:21" ht="15.75">
      <c r="A46" s="330">
        <v>254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>
        <v>0</v>
      </c>
      <c r="U46" s="329"/>
    </row>
    <row r="47" spans="1:21" ht="15.75">
      <c r="A47" s="330">
        <v>255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 t="s">
        <v>444</v>
      </c>
      <c r="T47" s="329"/>
      <c r="U47" s="329"/>
    </row>
    <row r="48" spans="1:21" ht="15.75">
      <c r="A48" s="335" t="s">
        <v>25</v>
      </c>
      <c r="B48" s="336">
        <f aca="true" t="shared" si="2" ref="B48:T48">SUM(B43:B47)</f>
        <v>0</v>
      </c>
      <c r="C48" s="336">
        <f>SUM(C43:C47)</f>
        <v>0</v>
      </c>
      <c r="D48" s="336">
        <f t="shared" si="2"/>
        <v>0</v>
      </c>
      <c r="E48" s="336">
        <f t="shared" si="2"/>
        <v>0</v>
      </c>
      <c r="F48" s="336">
        <f t="shared" si="2"/>
        <v>0</v>
      </c>
      <c r="G48" s="336">
        <f t="shared" si="2"/>
        <v>0</v>
      </c>
      <c r="H48" s="336">
        <f t="shared" si="2"/>
        <v>0</v>
      </c>
      <c r="I48" s="336">
        <f t="shared" si="2"/>
        <v>0</v>
      </c>
      <c r="J48" s="336">
        <f t="shared" si="2"/>
        <v>0</v>
      </c>
      <c r="K48" s="336">
        <f t="shared" si="2"/>
        <v>0</v>
      </c>
      <c r="L48" s="336">
        <f t="shared" si="2"/>
        <v>0</v>
      </c>
      <c r="M48" s="336">
        <f t="shared" si="2"/>
        <v>0</v>
      </c>
      <c r="N48" s="336">
        <f t="shared" si="2"/>
        <v>0</v>
      </c>
      <c r="O48" s="336">
        <f t="shared" si="2"/>
        <v>0</v>
      </c>
      <c r="P48" s="336">
        <f t="shared" si="2"/>
        <v>0</v>
      </c>
      <c r="Q48" s="336">
        <f t="shared" si="2"/>
        <v>0</v>
      </c>
      <c r="R48" s="336">
        <f t="shared" si="2"/>
        <v>0</v>
      </c>
      <c r="S48" s="336">
        <f t="shared" si="2"/>
        <v>0</v>
      </c>
      <c r="T48" s="336">
        <f t="shared" si="2"/>
        <v>0</v>
      </c>
      <c r="U48" s="336">
        <f>SUM(B48:T48)</f>
        <v>0</v>
      </c>
    </row>
    <row r="49" spans="1:23" ht="15.75">
      <c r="A49" s="339" t="s">
        <v>26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>
        <f>SUM(B49:T49)</f>
        <v>0</v>
      </c>
      <c r="W49" s="319">
        <v>1237379.84</v>
      </c>
    </row>
    <row r="50" spans="1:23" ht="15.75">
      <c r="A50" s="328">
        <v>270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W50" s="319">
        <f>U49-W49</f>
        <v>-1237379.84</v>
      </c>
    </row>
    <row r="51" spans="1:21" ht="15.75">
      <c r="A51" s="330">
        <v>271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</row>
    <row r="52" spans="1:21" ht="15.75">
      <c r="A52" s="330">
        <v>272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</row>
    <row r="53" spans="1:21" ht="15.75">
      <c r="A53" s="330">
        <v>273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</row>
    <row r="54" spans="1:21" ht="15.75">
      <c r="A54" s="330">
        <v>274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</row>
    <row r="55" spans="1:21" ht="15.75">
      <c r="A55" s="330">
        <v>275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</row>
    <row r="56" spans="1:21" ht="15.75">
      <c r="A56" s="330">
        <v>276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</row>
    <row r="57" spans="1:21" ht="15.75">
      <c r="A57" s="330">
        <v>277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</row>
    <row r="58" spans="1:21" ht="15.75">
      <c r="A58" s="330">
        <v>278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</row>
    <row r="59" spans="1:21" ht="15.75">
      <c r="A59" s="330">
        <v>279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</row>
    <row r="60" spans="1:21" ht="15.75">
      <c r="A60" s="330">
        <v>281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</row>
    <row r="61" spans="1:21" ht="15.75">
      <c r="A61" s="330">
        <v>282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</row>
    <row r="62" spans="1:21" ht="15.75">
      <c r="A62" s="330">
        <v>283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</row>
    <row r="63" spans="1:21" ht="15.75">
      <c r="A63" s="330">
        <v>284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</row>
    <row r="64" spans="1:21" ht="15.75">
      <c r="A64" s="335" t="s">
        <v>25</v>
      </c>
      <c r="B64" s="336">
        <f aca="true" t="shared" si="3" ref="B64:R64">SUM(B51:B63)</f>
        <v>0</v>
      </c>
      <c r="C64" s="336">
        <f>SUM(C51:C63)</f>
        <v>0</v>
      </c>
      <c r="D64" s="336">
        <f t="shared" si="3"/>
        <v>0</v>
      </c>
      <c r="E64" s="336">
        <f t="shared" si="3"/>
        <v>0</v>
      </c>
      <c r="F64" s="336">
        <f t="shared" si="3"/>
        <v>0</v>
      </c>
      <c r="G64" s="336">
        <f t="shared" si="3"/>
        <v>0</v>
      </c>
      <c r="H64" s="336">
        <f t="shared" si="3"/>
        <v>0</v>
      </c>
      <c r="I64" s="336">
        <f t="shared" si="3"/>
        <v>0</v>
      </c>
      <c r="J64" s="336">
        <f t="shared" si="3"/>
        <v>0</v>
      </c>
      <c r="K64" s="336">
        <f t="shared" si="3"/>
        <v>0</v>
      </c>
      <c r="L64" s="336">
        <f t="shared" si="3"/>
        <v>0</v>
      </c>
      <c r="M64" s="336">
        <f t="shared" si="3"/>
        <v>0</v>
      </c>
      <c r="N64" s="336">
        <f t="shared" si="3"/>
        <v>0</v>
      </c>
      <c r="O64" s="336">
        <f t="shared" si="3"/>
        <v>0</v>
      </c>
      <c r="P64" s="336">
        <f t="shared" si="3"/>
        <v>0</v>
      </c>
      <c r="Q64" s="336">
        <f t="shared" si="3"/>
        <v>0</v>
      </c>
      <c r="R64" s="336">
        <f t="shared" si="3"/>
        <v>0</v>
      </c>
      <c r="S64" s="336">
        <f>SUM(S51:S62)</f>
        <v>0</v>
      </c>
      <c r="T64" s="336">
        <f>SUM(T51:T62)</f>
        <v>0</v>
      </c>
      <c r="U64" s="336">
        <f>SUM(B64:T64)</f>
        <v>0</v>
      </c>
    </row>
    <row r="65" spans="1:23" ht="15.75">
      <c r="A65" s="339" t="s">
        <v>26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>
        <f>SUM(B65:T65)</f>
        <v>0</v>
      </c>
      <c r="W65" s="319">
        <v>529881.65</v>
      </c>
    </row>
    <row r="66" spans="1:23" ht="15.75">
      <c r="A66" s="328">
        <v>300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W66" s="319">
        <f>U65-W65</f>
        <v>-529881.65</v>
      </c>
    </row>
    <row r="67" spans="1:21" ht="15.75">
      <c r="A67" s="330">
        <v>301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>
        <v>0</v>
      </c>
      <c r="L67" s="329"/>
      <c r="M67" s="329"/>
      <c r="N67" s="329"/>
      <c r="O67" s="329"/>
      <c r="P67" s="329"/>
      <c r="Q67" s="329"/>
      <c r="R67" s="329"/>
      <c r="S67" s="329"/>
      <c r="T67" s="329"/>
      <c r="U67" s="329"/>
    </row>
    <row r="68" spans="1:21" ht="15.75">
      <c r="A68" s="330">
        <v>302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</row>
    <row r="69" spans="1:21" ht="15.75">
      <c r="A69" s="330">
        <v>303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</row>
    <row r="70" spans="1:21" ht="15.75">
      <c r="A70" s="330">
        <v>304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</row>
    <row r="71" spans="1:21" ht="15.75">
      <c r="A71" s="330">
        <v>305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</row>
    <row r="72" spans="1:21" ht="15.75">
      <c r="A72" s="335" t="s">
        <v>25</v>
      </c>
      <c r="B72" s="336">
        <f>SUM(B67:B71)</f>
        <v>0</v>
      </c>
      <c r="C72" s="336">
        <f>SUM(C67:C71)</f>
        <v>0</v>
      </c>
      <c r="D72" s="336">
        <f>SUM(D67:D71)</f>
        <v>0</v>
      </c>
      <c r="E72" s="336"/>
      <c r="F72" s="336">
        <f>SUM(F67:F71)</f>
        <v>0</v>
      </c>
      <c r="G72" s="336">
        <f>SUM(G67:G71)</f>
        <v>0</v>
      </c>
      <c r="H72" s="336">
        <f>SUM(H67:H71)</f>
        <v>0</v>
      </c>
      <c r="I72" s="336"/>
      <c r="J72" s="336">
        <f>SUM(J67:J71)</f>
        <v>0</v>
      </c>
      <c r="K72" s="336">
        <f>SUM(K67:K71)</f>
        <v>0</v>
      </c>
      <c r="L72" s="336"/>
      <c r="M72" s="336">
        <f>SUM(M67:M71)</f>
        <v>0</v>
      </c>
      <c r="N72" s="336">
        <f>SUM(N67:N71)</f>
        <v>0</v>
      </c>
      <c r="O72" s="336"/>
      <c r="P72" s="336">
        <f>SUM(P67:P71)</f>
        <v>0</v>
      </c>
      <c r="Q72" s="336">
        <f>SUM(Q67:Q71)</f>
        <v>0</v>
      </c>
      <c r="R72" s="336">
        <f>SUM(R67:R71)</f>
        <v>0</v>
      </c>
      <c r="S72" s="336">
        <f>SUM(S67:S71)</f>
        <v>0</v>
      </c>
      <c r="T72" s="336">
        <f>SUM(T67:T71)</f>
        <v>0</v>
      </c>
      <c r="U72" s="336">
        <f>SUM(B72:T72)</f>
        <v>0</v>
      </c>
    </row>
    <row r="73" spans="1:23" ht="15.75">
      <c r="A73" s="339" t="s">
        <v>26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>
        <f>SUM(A73:T73)</f>
        <v>0</v>
      </c>
      <c r="W73" s="319">
        <v>102881.85</v>
      </c>
    </row>
    <row r="74" spans="1:23" ht="15.75">
      <c r="A74" s="328">
        <v>400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W74" s="319">
        <f>W73-U73</f>
        <v>102881.85</v>
      </c>
    </row>
    <row r="75" spans="1:21" ht="15.75">
      <c r="A75" s="330">
        <v>402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</row>
    <row r="76" spans="1:21" ht="15.75">
      <c r="A76" s="330">
        <v>403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</row>
    <row r="77" spans="1:21" ht="15.75">
      <c r="A77" s="335" t="s">
        <v>25</v>
      </c>
      <c r="B77" s="336">
        <f>SUM(B76)</f>
        <v>0</v>
      </c>
      <c r="C77" s="336">
        <f>SUM(C75:C76)</f>
        <v>0</v>
      </c>
      <c r="D77" s="336">
        <f aca="true" t="shared" si="4" ref="D77:T77">SUM(D76)</f>
        <v>0</v>
      </c>
      <c r="E77" s="336">
        <f t="shared" si="4"/>
        <v>0</v>
      </c>
      <c r="F77" s="336">
        <f t="shared" si="4"/>
        <v>0</v>
      </c>
      <c r="G77" s="336">
        <f t="shared" si="4"/>
        <v>0</v>
      </c>
      <c r="H77" s="336">
        <f t="shared" si="4"/>
        <v>0</v>
      </c>
      <c r="I77" s="336">
        <f t="shared" si="4"/>
        <v>0</v>
      </c>
      <c r="J77" s="336">
        <f t="shared" si="4"/>
        <v>0</v>
      </c>
      <c r="K77" s="336">
        <f t="shared" si="4"/>
        <v>0</v>
      </c>
      <c r="L77" s="336">
        <f t="shared" si="4"/>
        <v>0</v>
      </c>
      <c r="M77" s="336">
        <f t="shared" si="4"/>
        <v>0</v>
      </c>
      <c r="N77" s="336">
        <f t="shared" si="4"/>
        <v>0</v>
      </c>
      <c r="O77" s="336">
        <f t="shared" si="4"/>
        <v>0</v>
      </c>
      <c r="P77" s="336">
        <f t="shared" si="4"/>
        <v>0</v>
      </c>
      <c r="Q77" s="336">
        <f t="shared" si="4"/>
        <v>0</v>
      </c>
      <c r="R77" s="336">
        <f t="shared" si="4"/>
        <v>0</v>
      </c>
      <c r="S77" s="336">
        <f t="shared" si="4"/>
        <v>0</v>
      </c>
      <c r="T77" s="336">
        <f t="shared" si="4"/>
        <v>0</v>
      </c>
      <c r="U77" s="336">
        <f>SUM(B77:T77)</f>
        <v>0</v>
      </c>
    </row>
    <row r="78" spans="1:21" ht="15.75">
      <c r="A78" s="339" t="s">
        <v>26</v>
      </c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>
        <f>SUM(B78:T78)</f>
        <v>0</v>
      </c>
    </row>
    <row r="79" spans="1:21" ht="15.75">
      <c r="A79" s="328">
        <v>450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</row>
    <row r="80" spans="1:21" ht="15.75">
      <c r="A80" s="330">
        <v>451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</row>
    <row r="81" spans="1:21" ht="15.75">
      <c r="A81" s="330">
        <v>453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</row>
    <row r="82" spans="1:21" ht="15.75">
      <c r="A82" s="330">
        <v>456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</row>
    <row r="83" spans="1:21" ht="15.75">
      <c r="A83" s="330">
        <v>459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</row>
    <row r="84" spans="1:21" ht="15.75">
      <c r="A84" s="330">
        <v>466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</row>
    <row r="85" spans="1:21" ht="15.75">
      <c r="A85" s="330">
        <v>467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</row>
    <row r="86" spans="1:21" ht="15.75">
      <c r="A86" s="335" t="s">
        <v>25</v>
      </c>
      <c r="B86" s="336">
        <f>SUM(B80:B85)</f>
        <v>0</v>
      </c>
      <c r="C86" s="336">
        <f>SUM(C80:C85)</f>
        <v>0</v>
      </c>
      <c r="D86" s="336">
        <f>SUM(D80:D85)</f>
        <v>0</v>
      </c>
      <c r="E86" s="336"/>
      <c r="F86" s="336">
        <f aca="true" t="shared" si="5" ref="F86:L86">SUM(F80:F85)</f>
        <v>0</v>
      </c>
      <c r="G86" s="336">
        <f t="shared" si="5"/>
        <v>0</v>
      </c>
      <c r="H86" s="336">
        <f t="shared" si="5"/>
        <v>0</v>
      </c>
      <c r="I86" s="336">
        <f t="shared" si="5"/>
        <v>0</v>
      </c>
      <c r="J86" s="336">
        <f t="shared" si="5"/>
        <v>0</v>
      </c>
      <c r="K86" s="336">
        <f t="shared" si="5"/>
        <v>0</v>
      </c>
      <c r="L86" s="336">
        <f t="shared" si="5"/>
        <v>0</v>
      </c>
      <c r="M86" s="336">
        <f>SUM(M80:M85)</f>
        <v>0</v>
      </c>
      <c r="N86" s="336">
        <f>SUM(N80:N85)</f>
        <v>0</v>
      </c>
      <c r="O86" s="336"/>
      <c r="P86" s="336">
        <f>SUM(P80:P85)</f>
        <v>0</v>
      </c>
      <c r="Q86" s="336">
        <f>SUM(Q80:Q85)</f>
        <v>0</v>
      </c>
      <c r="R86" s="336">
        <f>SUM(R80:R85)</f>
        <v>0</v>
      </c>
      <c r="S86" s="336">
        <f>SUM(S80:S85)</f>
        <v>0</v>
      </c>
      <c r="T86" s="336">
        <f>SUM(T80:T85)</f>
        <v>0</v>
      </c>
      <c r="U86" s="336">
        <f>SUM(B86:T86)</f>
        <v>0</v>
      </c>
    </row>
    <row r="87" spans="1:21" ht="15.75">
      <c r="A87" s="339" t="s">
        <v>26</v>
      </c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>
        <f>SUM(B87:T87)</f>
        <v>0</v>
      </c>
    </row>
    <row r="88" spans="1:21" ht="15.75">
      <c r="A88" s="328">
        <v>500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</row>
    <row r="89" spans="1:21" ht="15.75">
      <c r="A89" s="330">
        <v>508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</row>
    <row r="90" spans="1:21" ht="15.75">
      <c r="A90" s="330">
        <v>509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</row>
    <row r="91" spans="1:21" ht="15.75">
      <c r="A91" s="330">
        <v>513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</row>
    <row r="92" spans="1:21" ht="15.75">
      <c r="A92" s="330">
        <v>516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</row>
    <row r="93" spans="1:21" ht="15.75">
      <c r="A93" s="330">
        <v>518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</row>
    <row r="94" spans="1:21" ht="15.75">
      <c r="A94" s="330">
        <v>519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 t="s">
        <v>21</v>
      </c>
      <c r="M94" s="329"/>
      <c r="N94" s="329"/>
      <c r="O94" s="329"/>
      <c r="P94" s="329"/>
      <c r="Q94" s="329"/>
      <c r="R94" s="329"/>
      <c r="S94" s="329"/>
      <c r="T94" s="329"/>
      <c r="U94" s="329"/>
    </row>
    <row r="95" spans="1:21" ht="15.75">
      <c r="A95" s="335" t="s">
        <v>25</v>
      </c>
      <c r="B95" s="336">
        <f>SUM(B89:B94)</f>
        <v>0</v>
      </c>
      <c r="C95" s="336">
        <f>SUM(C89:C94)</f>
        <v>0</v>
      </c>
      <c r="D95" s="336">
        <f>SUM(D89:D94)</f>
        <v>0</v>
      </c>
      <c r="E95" s="336"/>
      <c r="F95" s="336">
        <f aca="true" t="shared" si="6" ref="F95:T95">SUM(F89:F94)</f>
        <v>0</v>
      </c>
      <c r="G95" s="336">
        <f t="shared" si="6"/>
        <v>0</v>
      </c>
      <c r="H95" s="336">
        <f t="shared" si="6"/>
        <v>0</v>
      </c>
      <c r="I95" s="336">
        <f t="shared" si="6"/>
        <v>0</v>
      </c>
      <c r="J95" s="336">
        <f t="shared" si="6"/>
        <v>0</v>
      </c>
      <c r="K95" s="336">
        <f t="shared" si="6"/>
        <v>0</v>
      </c>
      <c r="L95" s="336">
        <f t="shared" si="6"/>
        <v>0</v>
      </c>
      <c r="M95" s="336">
        <f t="shared" si="6"/>
        <v>0</v>
      </c>
      <c r="N95" s="336">
        <f t="shared" si="6"/>
        <v>0</v>
      </c>
      <c r="O95" s="336">
        <f t="shared" si="6"/>
        <v>0</v>
      </c>
      <c r="P95" s="336">
        <f t="shared" si="6"/>
        <v>0</v>
      </c>
      <c r="Q95" s="336">
        <f t="shared" si="6"/>
        <v>0</v>
      </c>
      <c r="R95" s="336">
        <f t="shared" si="6"/>
        <v>0</v>
      </c>
      <c r="S95" s="336">
        <f t="shared" si="6"/>
        <v>0</v>
      </c>
      <c r="T95" s="336">
        <f t="shared" si="6"/>
        <v>0</v>
      </c>
      <c r="U95" s="336">
        <f>SUM(B95:T95)</f>
        <v>0</v>
      </c>
    </row>
    <row r="96" spans="1:21" ht="15.75">
      <c r="A96" s="339" t="s">
        <v>26</v>
      </c>
      <c r="B96" s="340">
        <v>0</v>
      </c>
      <c r="C96" s="340"/>
      <c r="D96" s="340">
        <v>0</v>
      </c>
      <c r="E96" s="340"/>
      <c r="F96" s="340">
        <v>0</v>
      </c>
      <c r="G96" s="340">
        <v>0</v>
      </c>
      <c r="H96" s="340">
        <v>0</v>
      </c>
      <c r="I96" s="340"/>
      <c r="J96" s="340">
        <v>0</v>
      </c>
      <c r="K96" s="340"/>
      <c r="L96" s="340"/>
      <c r="M96" s="340">
        <v>0</v>
      </c>
      <c r="N96" s="340">
        <v>0</v>
      </c>
      <c r="O96" s="340">
        <v>0</v>
      </c>
      <c r="P96" s="340">
        <v>0</v>
      </c>
      <c r="Q96" s="340"/>
      <c r="R96" s="340"/>
      <c r="S96" s="340"/>
      <c r="T96" s="340"/>
      <c r="U96" s="340">
        <f>SUM(B96:T96)</f>
        <v>0</v>
      </c>
    </row>
    <row r="97" spans="1:21" ht="15.75">
      <c r="A97" s="328">
        <v>550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</row>
    <row r="98" spans="1:21" ht="15.75">
      <c r="A98" s="330">
        <v>553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</row>
    <row r="99" spans="1:21" ht="15.75">
      <c r="A99" s="330">
        <v>554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</row>
    <row r="100" spans="1:21" ht="15.75">
      <c r="A100" s="335" t="s">
        <v>25</v>
      </c>
      <c r="B100" s="336">
        <f>SUM(B98:B99)</f>
        <v>0</v>
      </c>
      <c r="C100" s="336">
        <f aca="true" t="shared" si="7" ref="C100:T100">SUM(C98:C99)</f>
        <v>0</v>
      </c>
      <c r="D100" s="336">
        <f t="shared" si="7"/>
        <v>0</v>
      </c>
      <c r="E100" s="336">
        <f t="shared" si="7"/>
        <v>0</v>
      </c>
      <c r="F100" s="336">
        <f t="shared" si="7"/>
        <v>0</v>
      </c>
      <c r="G100" s="336">
        <f t="shared" si="7"/>
        <v>0</v>
      </c>
      <c r="H100" s="336">
        <f t="shared" si="7"/>
        <v>0</v>
      </c>
      <c r="I100" s="336">
        <f t="shared" si="7"/>
        <v>0</v>
      </c>
      <c r="J100" s="336">
        <f t="shared" si="7"/>
        <v>0</v>
      </c>
      <c r="K100" s="336">
        <f t="shared" si="7"/>
        <v>0</v>
      </c>
      <c r="L100" s="336">
        <f t="shared" si="7"/>
        <v>0</v>
      </c>
      <c r="M100" s="336">
        <f t="shared" si="7"/>
        <v>0</v>
      </c>
      <c r="N100" s="336">
        <f t="shared" si="7"/>
        <v>0</v>
      </c>
      <c r="O100" s="336">
        <f t="shared" si="7"/>
        <v>0</v>
      </c>
      <c r="P100" s="336">
        <f t="shared" si="7"/>
        <v>0</v>
      </c>
      <c r="Q100" s="336">
        <f t="shared" si="7"/>
        <v>0</v>
      </c>
      <c r="R100" s="336">
        <f t="shared" si="7"/>
        <v>0</v>
      </c>
      <c r="S100" s="336">
        <f t="shared" si="7"/>
        <v>0</v>
      </c>
      <c r="T100" s="336">
        <f t="shared" si="7"/>
        <v>0</v>
      </c>
      <c r="U100" s="336">
        <f>SUM(B100:T100)</f>
        <v>0</v>
      </c>
    </row>
    <row r="101" spans="1:21" ht="15.75">
      <c r="A101" s="339" t="s">
        <v>26</v>
      </c>
      <c r="B101" s="340">
        <v>0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>
        <v>0</v>
      </c>
      <c r="N101" s="340">
        <v>0</v>
      </c>
      <c r="O101" s="340">
        <v>0</v>
      </c>
      <c r="P101" s="340">
        <v>0</v>
      </c>
      <c r="Q101" s="340"/>
      <c r="R101" s="340"/>
      <c r="S101" s="340"/>
      <c r="T101" s="340"/>
      <c r="U101" s="340">
        <f>SUM(B101:T101)</f>
        <v>0</v>
      </c>
    </row>
    <row r="102" spans="1:21" ht="15.75">
      <c r="A102" s="337" t="s">
        <v>25</v>
      </c>
      <c r="B102" s="338">
        <f aca="true" t="shared" si="8" ref="B102:T102">B11+B19+B24+B29+B40+B48+B64+B72+B77+B86+B100+B95</f>
        <v>0</v>
      </c>
      <c r="C102" s="338">
        <f t="shared" si="8"/>
        <v>0</v>
      </c>
      <c r="D102" s="338">
        <f t="shared" si="8"/>
        <v>0</v>
      </c>
      <c r="E102" s="338">
        <f t="shared" si="8"/>
        <v>0</v>
      </c>
      <c r="F102" s="338">
        <f t="shared" si="8"/>
        <v>0</v>
      </c>
      <c r="G102" s="338">
        <f t="shared" si="8"/>
        <v>0</v>
      </c>
      <c r="H102" s="338">
        <f t="shared" si="8"/>
        <v>0</v>
      </c>
      <c r="I102" s="338">
        <f t="shared" si="8"/>
        <v>0</v>
      </c>
      <c r="J102" s="338">
        <f t="shared" si="8"/>
        <v>0</v>
      </c>
      <c r="K102" s="338">
        <f t="shared" si="8"/>
        <v>0</v>
      </c>
      <c r="L102" s="338">
        <f t="shared" si="8"/>
        <v>0</v>
      </c>
      <c r="M102" s="338">
        <f t="shared" si="8"/>
        <v>0</v>
      </c>
      <c r="N102" s="338">
        <f t="shared" si="8"/>
        <v>0</v>
      </c>
      <c r="O102" s="338">
        <f t="shared" si="8"/>
        <v>0</v>
      </c>
      <c r="P102" s="338">
        <f t="shared" si="8"/>
        <v>0</v>
      </c>
      <c r="Q102" s="338">
        <f t="shared" si="8"/>
        <v>0</v>
      </c>
      <c r="R102" s="338">
        <f t="shared" si="8"/>
        <v>0</v>
      </c>
      <c r="S102" s="338">
        <f t="shared" si="8"/>
        <v>0</v>
      </c>
      <c r="T102" s="338">
        <f t="shared" si="8"/>
        <v>0</v>
      </c>
      <c r="U102" s="336">
        <f>SUM(B102:T102)</f>
        <v>0</v>
      </c>
    </row>
    <row r="103" spans="1:21" ht="16.5" thickBot="1">
      <c r="A103" s="341" t="s">
        <v>26</v>
      </c>
      <c r="B103" s="342">
        <f>B12+B20+B25+B30+B41+B49+B65+B73+B78+B87+B101+B96</f>
        <v>0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>
        <f aca="true" t="shared" si="9" ref="O103:T103">O12+O20+O25+O30+O41+O49+O65+O73+O78+O87+O101+O96</f>
        <v>0</v>
      </c>
      <c r="P103" s="342">
        <f t="shared" si="9"/>
        <v>0</v>
      </c>
      <c r="Q103" s="342">
        <f t="shared" si="9"/>
        <v>0</v>
      </c>
      <c r="R103" s="342">
        <f t="shared" si="9"/>
        <v>0</v>
      </c>
      <c r="S103" s="342">
        <f t="shared" si="9"/>
        <v>0</v>
      </c>
      <c r="T103" s="342">
        <f t="shared" si="9"/>
        <v>0</v>
      </c>
      <c r="U103" s="342">
        <f>SUM(B103:T103)</f>
        <v>0</v>
      </c>
    </row>
    <row r="104" spans="2:18" ht="16.5" thickTop="1">
      <c r="B104" s="331"/>
      <c r="D104" s="331"/>
      <c r="E104" s="331"/>
      <c r="F104" s="331"/>
      <c r="G104" s="331"/>
      <c r="H104" s="331"/>
      <c r="I104" s="331"/>
      <c r="J104" s="331"/>
      <c r="M104" s="331"/>
      <c r="N104" s="331"/>
      <c r="O104" s="331"/>
      <c r="P104" s="331"/>
      <c r="Q104" s="331"/>
      <c r="R104" s="331"/>
    </row>
    <row r="105" spans="2:21" ht="15.75">
      <c r="B105" s="331"/>
      <c r="D105" s="331"/>
      <c r="E105" s="331"/>
      <c r="F105" s="331"/>
      <c r="G105" s="331"/>
      <c r="H105" s="331"/>
      <c r="I105" s="331"/>
      <c r="J105" s="331"/>
      <c r="M105" s="331"/>
      <c r="N105" s="331"/>
      <c r="O105" s="331"/>
      <c r="P105" s="331"/>
      <c r="Q105" s="331"/>
      <c r="R105" s="331"/>
      <c r="U105" s="332"/>
    </row>
    <row r="106" spans="2:18" ht="15.75">
      <c r="B106" s="331"/>
      <c r="D106" s="331"/>
      <c r="E106" s="331"/>
      <c r="F106" s="331"/>
      <c r="G106" s="331"/>
      <c r="H106" s="331"/>
      <c r="I106" s="331"/>
      <c r="J106" s="331"/>
      <c r="M106" s="331"/>
      <c r="N106" s="331"/>
      <c r="O106" s="331"/>
      <c r="P106" s="331"/>
      <c r="Q106" s="331"/>
      <c r="R106" s="331"/>
    </row>
    <row r="107" spans="2:18" ht="15.75">
      <c r="B107" s="331"/>
      <c r="D107" s="331"/>
      <c r="E107" s="331"/>
      <c r="F107" s="331"/>
      <c r="G107" s="331"/>
      <c r="H107" s="331"/>
      <c r="I107" s="331"/>
      <c r="J107" s="331"/>
      <c r="M107" s="331"/>
      <c r="N107" s="331"/>
      <c r="O107" s="331"/>
      <c r="P107" s="331"/>
      <c r="Q107" s="331"/>
      <c r="R107" s="331"/>
    </row>
    <row r="109" spans="4:9" ht="15.75">
      <c r="D109" s="59"/>
      <c r="E109" s="59"/>
      <c r="G109" s="333"/>
      <c r="H109" s="333"/>
      <c r="I109" s="333"/>
    </row>
    <row r="110" spans="6:12" ht="15.75">
      <c r="F110" s="331"/>
      <c r="K110" s="334"/>
      <c r="L110" s="334"/>
    </row>
    <row r="111" ht="15.75">
      <c r="F111" s="331"/>
    </row>
    <row r="112" ht="15.75">
      <c r="F112" s="334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1:M200"/>
  <sheetViews>
    <sheetView zoomScalePageLayoutView="0" workbookViewId="0" topLeftCell="A1">
      <selection activeCell="H31" sqref="H3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9"/>
      <c r="E1" s="17"/>
      <c r="F1" s="5"/>
    </row>
    <row r="2" spans="2:7" ht="18" customHeight="1">
      <c r="B2" s="70" t="s">
        <v>158</v>
      </c>
      <c r="C2" s="70"/>
      <c r="D2" s="237" t="s">
        <v>159</v>
      </c>
      <c r="F2" s="238"/>
      <c r="G2" s="238"/>
    </row>
    <row r="3" spans="4:6" ht="24" customHeight="1">
      <c r="D3" s="237" t="s">
        <v>498</v>
      </c>
      <c r="E3" s="70"/>
      <c r="F3" s="70"/>
    </row>
    <row r="4" spans="2:4" ht="23.25" customHeight="1">
      <c r="B4" s="70" t="s">
        <v>59</v>
      </c>
      <c r="C4" s="70"/>
      <c r="D4" s="237" t="s">
        <v>412</v>
      </c>
    </row>
    <row r="5" spans="4:6" ht="21" customHeight="1">
      <c r="D5" s="237" t="s">
        <v>393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540</v>
      </c>
      <c r="E7" s="239"/>
      <c r="F7" s="240">
        <v>19480.17</v>
      </c>
    </row>
    <row r="8" spans="2:6" ht="21.75" customHeight="1">
      <c r="B8" s="1" t="s">
        <v>60</v>
      </c>
      <c r="E8" s="22"/>
      <c r="F8" s="241"/>
    </row>
    <row r="9" spans="2:6" ht="21.75" customHeight="1">
      <c r="B9" s="241" t="s">
        <v>499</v>
      </c>
      <c r="C9" s="242" t="s">
        <v>61</v>
      </c>
      <c r="D9" s="243" t="s">
        <v>16</v>
      </c>
      <c r="E9" s="22"/>
      <c r="F9" s="241"/>
    </row>
    <row r="10" spans="2:6" ht="21" customHeight="1">
      <c r="B10" s="244"/>
      <c r="C10" s="244"/>
      <c r="E10" s="22"/>
      <c r="F10" s="245">
        <f>D10</f>
        <v>0</v>
      </c>
    </row>
    <row r="11" spans="2:6" ht="18.75">
      <c r="B11" s="1" t="s">
        <v>62</v>
      </c>
      <c r="E11" s="22"/>
      <c r="F11" s="241"/>
    </row>
    <row r="12" spans="2:6" ht="18.75">
      <c r="B12" s="242" t="s">
        <v>22</v>
      </c>
      <c r="C12" s="242" t="s">
        <v>15</v>
      </c>
      <c r="D12" s="246" t="s">
        <v>16</v>
      </c>
      <c r="E12" s="22"/>
      <c r="F12" s="241"/>
    </row>
    <row r="13" spans="2:6" ht="18.75">
      <c r="B13" s="247"/>
      <c r="C13" s="241"/>
      <c r="D13" s="248"/>
      <c r="E13" s="22"/>
      <c r="F13" s="249">
        <f>D13</f>
        <v>0</v>
      </c>
    </row>
    <row r="14" spans="2:6" ht="18.75">
      <c r="B14" s="1" t="s">
        <v>202</v>
      </c>
      <c r="E14" s="22"/>
      <c r="F14" s="249">
        <v>0</v>
      </c>
    </row>
    <row r="15" spans="2:6" ht="18.75">
      <c r="B15" s="244"/>
      <c r="E15" s="22"/>
      <c r="F15" s="249">
        <f>SUM(D15)</f>
        <v>0</v>
      </c>
    </row>
    <row r="16" spans="2:6" ht="18.75">
      <c r="B16" s="244"/>
      <c r="E16" s="22"/>
      <c r="F16" s="249">
        <f>SUM(D16)</f>
        <v>0</v>
      </c>
    </row>
    <row r="17" spans="2:6" ht="18.75">
      <c r="B17" s="244"/>
      <c r="E17" s="22"/>
      <c r="F17" s="249">
        <f>SUM(D17)</f>
        <v>0</v>
      </c>
    </row>
    <row r="18" spans="5:6" ht="18.75">
      <c r="E18" s="22"/>
      <c r="F18" s="249"/>
    </row>
    <row r="19" spans="5:6" ht="18.75">
      <c r="E19" s="22"/>
      <c r="F19" s="249"/>
    </row>
    <row r="20" spans="5:6" ht="18.75">
      <c r="E20" s="22"/>
      <c r="F20" s="249"/>
    </row>
    <row r="21" spans="5:6" ht="18.75">
      <c r="E21" s="22"/>
      <c r="F21" s="249"/>
    </row>
    <row r="22" spans="5:6" ht="18.75">
      <c r="E22" s="22"/>
      <c r="F22" s="249"/>
    </row>
    <row r="23" spans="5:6" ht="18.75">
      <c r="E23" s="22"/>
      <c r="F23" s="249"/>
    </row>
    <row r="24" spans="2:10" ht="18.75">
      <c r="B24" s="1" t="s">
        <v>178</v>
      </c>
      <c r="E24" s="22"/>
      <c r="F24" s="248"/>
      <c r="J24" s="13"/>
    </row>
    <row r="25" spans="2:6" ht="18.75">
      <c r="B25" s="1" t="s">
        <v>179</v>
      </c>
      <c r="E25" s="22"/>
      <c r="F25" s="248">
        <v>0</v>
      </c>
    </row>
    <row r="26" spans="5:10" ht="18.75">
      <c r="E26" s="22"/>
      <c r="F26" s="248">
        <v>0</v>
      </c>
      <c r="J26" s="220"/>
    </row>
    <row r="27" spans="2:6" ht="18.75">
      <c r="B27" s="1" t="s">
        <v>541</v>
      </c>
      <c r="D27" s="250"/>
      <c r="E27" s="22"/>
      <c r="F27" s="251">
        <f>F7-F15-F16-F17</f>
        <v>19480.17</v>
      </c>
    </row>
    <row r="28" spans="5:7" ht="8.25" customHeight="1">
      <c r="E28" s="67"/>
      <c r="F28" s="252"/>
      <c r="G28" s="17"/>
    </row>
    <row r="29" spans="2:6" ht="21" customHeight="1">
      <c r="B29" s="238" t="s">
        <v>63</v>
      </c>
      <c r="C29" s="238"/>
      <c r="D29" s="253"/>
      <c r="E29" s="239" t="s">
        <v>65</v>
      </c>
      <c r="F29" s="5"/>
    </row>
    <row r="30" spans="2:10" ht="18.75">
      <c r="B30" s="5" t="s">
        <v>64</v>
      </c>
      <c r="C30" s="5"/>
      <c r="D30" s="228"/>
      <c r="E30" s="22" t="s">
        <v>64</v>
      </c>
      <c r="F30" s="5"/>
      <c r="J30" s="13"/>
    </row>
    <row r="31" spans="2:10" ht="18.75">
      <c r="B31" s="5" t="s">
        <v>216</v>
      </c>
      <c r="C31" s="5"/>
      <c r="D31" s="228"/>
      <c r="E31" s="22" t="s">
        <v>212</v>
      </c>
      <c r="F31" s="5"/>
      <c r="J31" s="220"/>
    </row>
    <row r="32" spans="2:6" ht="18.75">
      <c r="B32" s="5" t="s">
        <v>211</v>
      </c>
      <c r="C32" s="5"/>
      <c r="D32" s="228"/>
      <c r="E32" s="22" t="s">
        <v>218</v>
      </c>
      <c r="F32" s="5"/>
    </row>
    <row r="33" spans="2:6" ht="18.75">
      <c r="B33" s="5" t="s">
        <v>542</v>
      </c>
      <c r="C33" s="5"/>
      <c r="D33" s="228"/>
      <c r="E33" s="22" t="str">
        <f>B33</f>
        <v>วันที่      31  ตุลาคม  2553</v>
      </c>
      <c r="F33" s="5"/>
    </row>
    <row r="34" spans="2:7" ht="18.75">
      <c r="B34" s="17"/>
      <c r="C34" s="17"/>
      <c r="D34" s="229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1:M200"/>
  <sheetViews>
    <sheetView zoomScalePageLayoutView="0" workbookViewId="0" topLeftCell="A4">
      <selection activeCell="J20" sqref="J2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9"/>
      <c r="E1" s="17"/>
      <c r="F1" s="5"/>
    </row>
    <row r="2" spans="2:7" ht="25.5" customHeight="1">
      <c r="B2" s="70" t="s">
        <v>158</v>
      </c>
      <c r="C2" s="70"/>
      <c r="D2" s="237" t="s">
        <v>159</v>
      </c>
      <c r="F2" s="238"/>
      <c r="G2" s="238"/>
    </row>
    <row r="3" spans="4:6" ht="24" customHeight="1">
      <c r="D3" s="237" t="s">
        <v>413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7" t="s">
        <v>414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543</v>
      </c>
      <c r="E7" s="239"/>
      <c r="F7" s="240">
        <v>780673.06</v>
      </c>
    </row>
    <row r="8" spans="2:6" ht="23.25" customHeight="1">
      <c r="B8" s="1" t="s">
        <v>60</v>
      </c>
      <c r="E8" s="22"/>
      <c r="F8" s="241"/>
    </row>
    <row r="9" spans="2:6" ht="21.75" customHeight="1">
      <c r="B9" s="241" t="s">
        <v>499</v>
      </c>
      <c r="C9" s="242" t="s">
        <v>61</v>
      </c>
      <c r="D9" s="243" t="s">
        <v>16</v>
      </c>
      <c r="E9" s="22"/>
      <c r="F9" s="241"/>
    </row>
    <row r="10" spans="2:6" ht="21" customHeight="1">
      <c r="B10" s="244"/>
      <c r="C10" s="244"/>
      <c r="E10" s="22"/>
      <c r="F10" s="245">
        <f>D10</f>
        <v>0</v>
      </c>
    </row>
    <row r="11" spans="2:6" ht="18.75">
      <c r="B11" s="1" t="s">
        <v>62</v>
      </c>
      <c r="E11" s="22"/>
      <c r="F11" s="241"/>
    </row>
    <row r="12" spans="2:6" ht="18.75">
      <c r="B12" s="242" t="s">
        <v>22</v>
      </c>
      <c r="C12" s="242" t="s">
        <v>15</v>
      </c>
      <c r="D12" s="246" t="s">
        <v>16</v>
      </c>
      <c r="E12" s="22"/>
      <c r="F12" s="241"/>
    </row>
    <row r="13" spans="2:6" ht="18.75">
      <c r="B13" s="247"/>
      <c r="C13" s="241"/>
      <c r="D13" s="248"/>
      <c r="E13" s="22"/>
      <c r="F13" s="249">
        <f>D13</f>
        <v>0</v>
      </c>
    </row>
    <row r="14" spans="2:6" ht="18.75">
      <c r="B14" s="1" t="s">
        <v>202</v>
      </c>
      <c r="E14" s="22"/>
      <c r="F14" s="249">
        <v>0</v>
      </c>
    </row>
    <row r="15" spans="2:6" ht="18.75">
      <c r="B15" s="244"/>
      <c r="E15" s="22"/>
      <c r="F15" s="249"/>
    </row>
    <row r="16" spans="2:6" ht="18.75">
      <c r="B16" s="244"/>
      <c r="E16" s="22"/>
      <c r="F16" s="249"/>
    </row>
    <row r="17" spans="5:6" ht="18.75">
      <c r="E17" s="22"/>
      <c r="F17" s="249"/>
    </row>
    <row r="18" spans="5:6" ht="18.75">
      <c r="E18" s="22"/>
      <c r="F18" s="249"/>
    </row>
    <row r="19" spans="5:6" ht="18.75">
      <c r="E19" s="22"/>
      <c r="F19" s="249"/>
    </row>
    <row r="20" spans="5:6" ht="18.75">
      <c r="E20" s="22"/>
      <c r="F20" s="249"/>
    </row>
    <row r="21" spans="5:6" ht="18.75">
      <c r="E21" s="22"/>
      <c r="F21" s="249"/>
    </row>
    <row r="22" spans="5:6" ht="18.75">
      <c r="E22" s="22"/>
      <c r="F22" s="249"/>
    </row>
    <row r="23" spans="5:6" ht="18.75">
      <c r="E23" s="22"/>
      <c r="F23" s="249"/>
    </row>
    <row r="24" spans="2:10" ht="18.75">
      <c r="B24" s="1" t="s">
        <v>178</v>
      </c>
      <c r="E24" s="22"/>
      <c r="F24" s="248"/>
      <c r="J24" s="13"/>
    </row>
    <row r="25" spans="2:6" ht="18.75">
      <c r="B25" s="1" t="s">
        <v>179</v>
      </c>
      <c r="E25" s="22"/>
      <c r="F25" s="248">
        <v>0</v>
      </c>
    </row>
    <row r="26" spans="5:10" ht="18.75">
      <c r="E26" s="22"/>
      <c r="F26" s="248">
        <v>0</v>
      </c>
      <c r="J26" s="220"/>
    </row>
    <row r="27" spans="2:6" ht="18.75">
      <c r="B27" s="1" t="s">
        <v>544</v>
      </c>
      <c r="D27" s="250"/>
      <c r="E27" s="22"/>
      <c r="F27" s="251">
        <f>F7-F15-F16</f>
        <v>780673.06</v>
      </c>
    </row>
    <row r="28" spans="5:7" ht="8.25" customHeight="1">
      <c r="E28" s="67"/>
      <c r="F28" s="252"/>
      <c r="G28" s="17"/>
    </row>
    <row r="29" spans="2:6" ht="21" customHeight="1">
      <c r="B29" s="238" t="s">
        <v>63</v>
      </c>
      <c r="C29" s="238"/>
      <c r="D29" s="253"/>
      <c r="E29" s="239" t="s">
        <v>65</v>
      </c>
      <c r="F29" s="5"/>
    </row>
    <row r="30" spans="2:10" ht="18.75">
      <c r="B30" s="5" t="s">
        <v>64</v>
      </c>
      <c r="C30" s="5"/>
      <c r="D30" s="228"/>
      <c r="E30" s="22" t="s">
        <v>64</v>
      </c>
      <c r="F30" s="5"/>
      <c r="J30" s="13"/>
    </row>
    <row r="31" spans="2:10" ht="18.75">
      <c r="B31" s="5" t="s">
        <v>216</v>
      </c>
      <c r="C31" s="5"/>
      <c r="D31" s="228"/>
      <c r="E31" s="22" t="s">
        <v>212</v>
      </c>
      <c r="F31" s="5"/>
      <c r="J31" s="220"/>
    </row>
    <row r="32" spans="2:6" ht="18.75">
      <c r="B32" s="5" t="s">
        <v>211</v>
      </c>
      <c r="C32" s="5"/>
      <c r="D32" s="228"/>
      <c r="E32" s="22" t="s">
        <v>218</v>
      </c>
      <c r="F32" s="5"/>
    </row>
    <row r="33" spans="2:6" ht="18.75">
      <c r="B33" s="5" t="s">
        <v>545</v>
      </c>
      <c r="C33" s="5"/>
      <c r="D33" s="228"/>
      <c r="E33" s="22" t="str">
        <f>B33</f>
        <v>วันที่   31  ตุลาคม  2553</v>
      </c>
      <c r="F33" s="5"/>
    </row>
    <row r="34" spans="2:7" ht="18.75">
      <c r="B34" s="17"/>
      <c r="C34" s="17"/>
      <c r="D34" s="229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H34"/>
  <sheetViews>
    <sheetView zoomScalePageLayoutView="0" workbookViewId="0" topLeftCell="A7">
      <selection activeCell="G32" sqref="G32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9"/>
      <c r="E1" s="17"/>
      <c r="F1" s="5"/>
    </row>
    <row r="2" spans="2:7" ht="22.5" customHeight="1">
      <c r="B2" s="70" t="s">
        <v>158</v>
      </c>
      <c r="C2" s="70"/>
      <c r="D2" s="237" t="s">
        <v>403</v>
      </c>
      <c r="F2" s="238"/>
      <c r="G2" s="238"/>
    </row>
    <row r="3" spans="4:6" ht="18.75">
      <c r="D3" s="237" t="s">
        <v>415</v>
      </c>
      <c r="E3" s="70"/>
      <c r="F3" s="70"/>
    </row>
    <row r="4" spans="2:4" ht="22.5" customHeight="1">
      <c r="B4" s="70" t="s">
        <v>417</v>
      </c>
      <c r="C4" s="70"/>
      <c r="D4" s="10"/>
    </row>
    <row r="5" spans="4:6" ht="21" customHeight="1">
      <c r="D5" s="237" t="s">
        <v>404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546</v>
      </c>
      <c r="E7" s="239"/>
      <c r="F7" s="240">
        <v>316911.47</v>
      </c>
    </row>
    <row r="8" spans="2:6" ht="24" customHeight="1">
      <c r="B8" s="1" t="s">
        <v>405</v>
      </c>
      <c r="E8" s="22"/>
      <c r="F8" s="241"/>
    </row>
    <row r="9" spans="2:6" ht="18.75">
      <c r="B9" s="241" t="s">
        <v>500</v>
      </c>
      <c r="C9" s="242"/>
      <c r="D9" s="243" t="s">
        <v>16</v>
      </c>
      <c r="E9" s="22"/>
      <c r="F9" s="241"/>
    </row>
    <row r="10" spans="2:6" ht="21" customHeight="1">
      <c r="B10" s="247" t="s">
        <v>557</v>
      </c>
      <c r="D10" s="13">
        <v>6500</v>
      </c>
      <c r="E10" s="22"/>
      <c r="F10" s="245">
        <f>D10</f>
        <v>6500</v>
      </c>
    </row>
    <row r="11" spans="2:6" ht="21" customHeight="1">
      <c r="B11" s="247" t="s">
        <v>558</v>
      </c>
      <c r="D11" s="13">
        <v>310411.47</v>
      </c>
      <c r="E11" s="22"/>
      <c r="F11" s="245">
        <f>D11</f>
        <v>310411.47</v>
      </c>
    </row>
    <row r="12" spans="2:6" ht="21" customHeight="1">
      <c r="B12" s="247"/>
      <c r="E12" s="22"/>
      <c r="F12" s="245"/>
    </row>
    <row r="13" spans="2:6" ht="21" customHeight="1">
      <c r="B13" s="247"/>
      <c r="E13" s="22"/>
      <c r="F13" s="245"/>
    </row>
    <row r="14" spans="2:6" ht="21" customHeight="1">
      <c r="B14" s="247"/>
      <c r="E14" s="22"/>
      <c r="F14" s="245"/>
    </row>
    <row r="15" spans="2:6" ht="21" customHeight="1">
      <c r="B15" s="247"/>
      <c r="E15" s="22"/>
      <c r="F15" s="245"/>
    </row>
    <row r="16" spans="2:6" ht="21" customHeight="1">
      <c r="B16" s="247"/>
      <c r="E16" s="22"/>
      <c r="F16" s="245"/>
    </row>
    <row r="17" spans="2:6" ht="21" customHeight="1">
      <c r="B17" s="247"/>
      <c r="E17" s="22"/>
      <c r="F17" s="245"/>
    </row>
    <row r="18" spans="2:6" ht="21" customHeight="1">
      <c r="B18" s="247"/>
      <c r="E18" s="22"/>
      <c r="F18" s="245"/>
    </row>
    <row r="19" spans="2:6" ht="21" customHeight="1">
      <c r="B19" s="247"/>
      <c r="E19" s="22"/>
      <c r="F19" s="245"/>
    </row>
    <row r="20" spans="2:6" ht="21" customHeight="1">
      <c r="B20" s="247"/>
      <c r="E20" s="22"/>
      <c r="F20" s="245"/>
    </row>
    <row r="21" spans="2:6" ht="21" customHeight="1">
      <c r="B21" s="247"/>
      <c r="E21" s="22"/>
      <c r="F21" s="245"/>
    </row>
    <row r="22" spans="2:6" ht="21" customHeight="1">
      <c r="B22" s="247"/>
      <c r="E22" s="22"/>
      <c r="F22" s="245"/>
    </row>
    <row r="23" spans="2:6" ht="21" customHeight="1">
      <c r="B23" s="247"/>
      <c r="E23" s="22"/>
      <c r="F23" s="245"/>
    </row>
    <row r="24" spans="2:6" ht="18.75">
      <c r="B24" s="1" t="s">
        <v>62</v>
      </c>
      <c r="E24" s="22"/>
      <c r="F24" s="241"/>
    </row>
    <row r="25" spans="2:8" s="261" customFormat="1" ht="18.75">
      <c r="B25" s="264"/>
      <c r="C25" s="241"/>
      <c r="D25" s="262"/>
      <c r="E25" s="265"/>
      <c r="F25" s="266"/>
      <c r="H25" s="262"/>
    </row>
    <row r="26" spans="2:6" ht="18.75">
      <c r="B26" s="1" t="s">
        <v>406</v>
      </c>
      <c r="E26" s="22"/>
      <c r="F26" s="241"/>
    </row>
    <row r="27" spans="2:6" ht="18.75">
      <c r="B27" s="1" t="s">
        <v>547</v>
      </c>
      <c r="E27" s="22"/>
      <c r="F27" s="251">
        <f>F7-F10-F12-F14-F15-F16-F17-F11-F13</f>
        <v>0</v>
      </c>
    </row>
    <row r="28" spans="5:7" ht="11.25" customHeight="1">
      <c r="E28" s="67"/>
      <c r="F28" s="17"/>
      <c r="G28" s="17"/>
    </row>
    <row r="29" spans="2:6" ht="21" customHeight="1">
      <c r="B29" s="238" t="s">
        <v>63</v>
      </c>
      <c r="C29" s="238"/>
      <c r="D29" s="253"/>
      <c r="E29" s="239" t="s">
        <v>65</v>
      </c>
      <c r="F29" s="5"/>
    </row>
    <row r="30" spans="2:6" ht="18.75">
      <c r="B30" s="5" t="s">
        <v>64</v>
      </c>
      <c r="C30" s="5"/>
      <c r="D30" s="228"/>
      <c r="E30" s="22" t="s">
        <v>64</v>
      </c>
      <c r="F30" s="5"/>
    </row>
    <row r="31" spans="2:6" ht="18.75">
      <c r="B31" s="5" t="s">
        <v>407</v>
      </c>
      <c r="C31" s="5"/>
      <c r="D31" s="228"/>
      <c r="E31" s="22" t="s">
        <v>408</v>
      </c>
      <c r="F31" s="5"/>
    </row>
    <row r="32" spans="2:6" ht="18.75">
      <c r="B32" s="5" t="s">
        <v>211</v>
      </c>
      <c r="C32" s="5"/>
      <c r="D32" s="228"/>
      <c r="E32" s="22" t="s">
        <v>409</v>
      </c>
      <c r="F32" s="5"/>
    </row>
    <row r="33" spans="2:6" ht="18.75">
      <c r="B33" s="5" t="s">
        <v>548</v>
      </c>
      <c r="C33" s="5"/>
      <c r="D33" s="228"/>
      <c r="E33" s="22" t="str">
        <f>B33</f>
        <v> วันที่     31  ตุลาคม   2553</v>
      </c>
      <c r="F33" s="5"/>
    </row>
    <row r="34" spans="2:7" ht="18.75">
      <c r="B34" s="17"/>
      <c r="C34" s="17"/>
      <c r="D34" s="229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1:H29"/>
  <sheetViews>
    <sheetView zoomScalePageLayoutView="0" workbookViewId="0" topLeftCell="A7">
      <selection activeCell="F8" sqref="F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9"/>
      <c r="E1" s="17"/>
      <c r="F1" s="5"/>
    </row>
    <row r="2" spans="2:7" ht="23.25" customHeight="1">
      <c r="B2" s="70" t="s">
        <v>158</v>
      </c>
      <c r="C2" s="70"/>
      <c r="D2" s="237" t="s">
        <v>403</v>
      </c>
      <c r="F2" s="238"/>
      <c r="G2" s="238"/>
    </row>
    <row r="3" spans="4:6" ht="18.75">
      <c r="D3" s="237" t="s">
        <v>416</v>
      </c>
      <c r="E3" s="70"/>
      <c r="F3" s="70"/>
    </row>
    <row r="4" spans="2:4" ht="23.25" customHeight="1">
      <c r="B4" s="70" t="s">
        <v>411</v>
      </c>
      <c r="C4" s="70"/>
      <c r="D4" s="10"/>
    </row>
    <row r="5" spans="4:6" ht="21" customHeight="1">
      <c r="D5" s="237" t="s">
        <v>410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543</v>
      </c>
      <c r="E7" s="239"/>
      <c r="F7" s="240">
        <v>8058507.96</v>
      </c>
    </row>
    <row r="8" spans="2:6" ht="20.25" customHeight="1">
      <c r="B8" s="1" t="s">
        <v>405</v>
      </c>
      <c r="E8" s="22"/>
      <c r="F8" s="241"/>
    </row>
    <row r="9" spans="2:6" ht="18.75">
      <c r="B9" s="241" t="s">
        <v>500</v>
      </c>
      <c r="C9" s="242"/>
      <c r="D9" s="243" t="s">
        <v>16</v>
      </c>
      <c r="E9" s="22"/>
      <c r="F9" s="241"/>
    </row>
    <row r="10" spans="2:6" ht="23.25" customHeight="1">
      <c r="B10" s="247"/>
      <c r="E10" s="22"/>
      <c r="F10" s="245">
        <f aca="true" t="shared" si="0" ref="F10:F15">D10</f>
        <v>0</v>
      </c>
    </row>
    <row r="11" spans="2:6" ht="21" customHeight="1">
      <c r="B11" s="247"/>
      <c r="E11" s="22"/>
      <c r="F11" s="245">
        <f t="shared" si="0"/>
        <v>0</v>
      </c>
    </row>
    <row r="12" spans="2:6" ht="21" customHeight="1">
      <c r="B12" s="247"/>
      <c r="E12" s="22"/>
      <c r="F12" s="245">
        <f t="shared" si="0"/>
        <v>0</v>
      </c>
    </row>
    <row r="13" spans="2:6" ht="21" customHeight="1">
      <c r="B13" s="247"/>
      <c r="E13" s="22"/>
      <c r="F13" s="245">
        <f t="shared" si="0"/>
        <v>0</v>
      </c>
    </row>
    <row r="14" spans="2:6" ht="21" customHeight="1">
      <c r="B14" s="247"/>
      <c r="E14" s="22"/>
      <c r="F14" s="245">
        <f t="shared" si="0"/>
        <v>0</v>
      </c>
    </row>
    <row r="15" spans="2:6" ht="21" customHeight="1">
      <c r="B15" s="247"/>
      <c r="E15" s="22"/>
      <c r="F15" s="245">
        <f t="shared" si="0"/>
        <v>0</v>
      </c>
    </row>
    <row r="16" spans="2:6" ht="21" customHeight="1">
      <c r="B16" s="247"/>
      <c r="E16" s="22"/>
      <c r="F16" s="245"/>
    </row>
    <row r="17" spans="2:6" ht="21" customHeight="1">
      <c r="B17" s="247"/>
      <c r="E17" s="22"/>
      <c r="F17" s="245"/>
    </row>
    <row r="18" spans="2:6" ht="21" customHeight="1">
      <c r="B18" s="247"/>
      <c r="E18" s="22"/>
      <c r="F18" s="245"/>
    </row>
    <row r="19" spans="2:6" ht="18.75">
      <c r="B19" s="1" t="s">
        <v>62</v>
      </c>
      <c r="E19" s="22"/>
      <c r="F19" s="241"/>
    </row>
    <row r="20" spans="2:8" s="261" customFormat="1" ht="18.75">
      <c r="B20" s="264"/>
      <c r="C20" s="241"/>
      <c r="D20" s="262"/>
      <c r="E20" s="265"/>
      <c r="F20" s="266"/>
      <c r="H20" s="262"/>
    </row>
    <row r="21" spans="2:6" ht="18.75">
      <c r="B21" s="1" t="s">
        <v>406</v>
      </c>
      <c r="E21" s="22"/>
      <c r="F21" s="241"/>
    </row>
    <row r="22" spans="2:6" ht="18.75">
      <c r="B22" s="1" t="s">
        <v>549</v>
      </c>
      <c r="E22" s="22"/>
      <c r="F22" s="251">
        <f>F7-F10</f>
        <v>8058507.96</v>
      </c>
    </row>
    <row r="23" spans="5:7" ht="11.25" customHeight="1">
      <c r="E23" s="67"/>
      <c r="F23" s="17"/>
      <c r="G23" s="17"/>
    </row>
    <row r="24" spans="2:6" ht="21" customHeight="1">
      <c r="B24" s="238" t="s">
        <v>63</v>
      </c>
      <c r="C24" s="238"/>
      <c r="D24" s="253"/>
      <c r="E24" s="239" t="s">
        <v>65</v>
      </c>
      <c r="F24" s="5"/>
    </row>
    <row r="25" spans="2:6" ht="18.75">
      <c r="B25" s="5" t="s">
        <v>64</v>
      </c>
      <c r="C25" s="5"/>
      <c r="D25" s="228"/>
      <c r="E25" s="22" t="s">
        <v>64</v>
      </c>
      <c r="F25" s="5"/>
    </row>
    <row r="26" spans="2:6" ht="18.75">
      <c r="B26" s="5" t="s">
        <v>407</v>
      </c>
      <c r="C26" s="5"/>
      <c r="D26" s="228"/>
      <c r="E26" s="22" t="s">
        <v>408</v>
      </c>
      <c r="F26" s="5"/>
    </row>
    <row r="27" spans="2:6" ht="18.75">
      <c r="B27" s="5" t="s">
        <v>211</v>
      </c>
      <c r="C27" s="5"/>
      <c r="D27" s="228"/>
      <c r="E27" s="22" t="s">
        <v>409</v>
      </c>
      <c r="F27" s="5"/>
    </row>
    <row r="28" spans="2:6" ht="18.75">
      <c r="B28" s="5" t="s">
        <v>550</v>
      </c>
      <c r="C28" s="5"/>
      <c r="D28" s="228"/>
      <c r="E28" s="22" t="str">
        <f>B28</f>
        <v> วันที่   31  ตุลาคม   2553</v>
      </c>
      <c r="F28" s="5"/>
    </row>
    <row r="29" spans="2:7" ht="18.75">
      <c r="B29" s="17"/>
      <c r="C29" s="17"/>
      <c r="D29" s="229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1:M208"/>
  <sheetViews>
    <sheetView zoomScalePageLayoutView="0" workbookViewId="0" topLeftCell="A13">
      <selection activeCell="G37" sqref="G37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9"/>
      <c r="E1" s="17"/>
      <c r="F1" s="5"/>
    </row>
    <row r="2" spans="2:7" ht="25.5" customHeight="1">
      <c r="B2" s="70" t="s">
        <v>158</v>
      </c>
      <c r="C2" s="70"/>
      <c r="D2" s="260"/>
      <c r="F2" s="238"/>
      <c r="G2" s="238"/>
    </row>
    <row r="3" spans="4:6" ht="18.75">
      <c r="D3" s="237" t="s">
        <v>159</v>
      </c>
      <c r="E3" s="70"/>
      <c r="F3" s="70"/>
    </row>
    <row r="4" spans="2:4" ht="21.75" customHeight="1">
      <c r="B4" s="70" t="s">
        <v>418</v>
      </c>
      <c r="C4" s="70"/>
      <c r="D4" s="10"/>
    </row>
    <row r="5" spans="4:6" ht="21" customHeight="1">
      <c r="D5" s="237" t="s">
        <v>160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551</v>
      </c>
      <c r="E7" s="239"/>
      <c r="F7" s="240">
        <v>2154865.28</v>
      </c>
    </row>
    <row r="8" spans="2:6" ht="25.5" customHeight="1">
      <c r="B8" s="1" t="s">
        <v>60</v>
      </c>
      <c r="E8" s="22"/>
      <c r="F8" s="241"/>
    </row>
    <row r="9" spans="2:6" ht="21.75" customHeight="1">
      <c r="B9" s="241" t="s">
        <v>499</v>
      </c>
      <c r="C9" s="242" t="s">
        <v>61</v>
      </c>
      <c r="D9" s="243" t="s">
        <v>16</v>
      </c>
      <c r="E9" s="22"/>
      <c r="F9" s="241"/>
    </row>
    <row r="10" spans="2:6" ht="21" customHeight="1">
      <c r="B10" s="244"/>
      <c r="C10" s="244"/>
      <c r="E10" s="22"/>
      <c r="F10" s="245">
        <f>D10</f>
        <v>0</v>
      </c>
    </row>
    <row r="11" spans="2:6" ht="18.75">
      <c r="B11" s="70" t="s">
        <v>62</v>
      </c>
      <c r="E11" s="22"/>
      <c r="F11" s="241"/>
    </row>
    <row r="12" spans="2:6" ht="18.75">
      <c r="B12" s="242" t="s">
        <v>22</v>
      </c>
      <c r="C12" s="242" t="s">
        <v>15</v>
      </c>
      <c r="D12" s="246" t="s">
        <v>16</v>
      </c>
      <c r="E12" s="22"/>
      <c r="F12" s="241"/>
    </row>
    <row r="13" spans="2:6" ht="18.75">
      <c r="B13" s="244">
        <v>238804</v>
      </c>
      <c r="C13" s="241">
        <v>4366597</v>
      </c>
      <c r="D13" s="248">
        <v>116346.5</v>
      </c>
      <c r="E13" s="22"/>
      <c r="F13" s="249">
        <f aca="true" t="shared" si="0" ref="F13:F27">D13</f>
        <v>116346.5</v>
      </c>
    </row>
    <row r="14" spans="2:6" ht="18.75">
      <c r="B14" s="244"/>
      <c r="C14" s="241"/>
      <c r="D14" s="248"/>
      <c r="E14" s="22"/>
      <c r="F14" s="249">
        <f t="shared" si="0"/>
        <v>0</v>
      </c>
    </row>
    <row r="15" spans="2:6" ht="18.75">
      <c r="B15" s="244"/>
      <c r="C15" s="241"/>
      <c r="D15" s="248"/>
      <c r="E15" s="22"/>
      <c r="F15" s="249">
        <f t="shared" si="0"/>
        <v>0</v>
      </c>
    </row>
    <row r="16" spans="2:6" ht="18.75">
      <c r="B16" s="244"/>
      <c r="C16" s="241"/>
      <c r="D16" s="248"/>
      <c r="E16" s="22"/>
      <c r="F16" s="249">
        <f t="shared" si="0"/>
        <v>0</v>
      </c>
    </row>
    <row r="17" spans="2:6" ht="18.75">
      <c r="B17" s="244"/>
      <c r="C17" s="241"/>
      <c r="D17" s="248"/>
      <c r="E17" s="22"/>
      <c r="F17" s="249">
        <f t="shared" si="0"/>
        <v>0</v>
      </c>
    </row>
    <row r="18" spans="2:6" ht="18.75">
      <c r="B18" s="244"/>
      <c r="C18" s="241"/>
      <c r="D18" s="248"/>
      <c r="E18" s="22"/>
      <c r="F18" s="249">
        <f t="shared" si="0"/>
        <v>0</v>
      </c>
    </row>
    <row r="19" spans="2:6" ht="18.75">
      <c r="B19" s="244"/>
      <c r="C19" s="241"/>
      <c r="D19" s="248"/>
      <c r="E19" s="22"/>
      <c r="F19" s="249">
        <f t="shared" si="0"/>
        <v>0</v>
      </c>
    </row>
    <row r="20" spans="2:8" s="261" customFormat="1" ht="18.75">
      <c r="B20" s="244"/>
      <c r="C20" s="241"/>
      <c r="D20" s="248"/>
      <c r="E20" s="22"/>
      <c r="F20" s="249">
        <f t="shared" si="0"/>
        <v>0</v>
      </c>
      <c r="H20" s="262"/>
    </row>
    <row r="21" spans="2:8" s="261" customFormat="1" ht="18.75">
      <c r="B21" s="244"/>
      <c r="C21" s="241"/>
      <c r="D21" s="248"/>
      <c r="E21" s="22"/>
      <c r="F21" s="249">
        <f t="shared" si="0"/>
        <v>0</v>
      </c>
      <c r="H21" s="262"/>
    </row>
    <row r="22" spans="2:8" s="261" customFormat="1" ht="18.75">
      <c r="B22" s="244"/>
      <c r="C22" s="241"/>
      <c r="D22" s="13"/>
      <c r="E22" s="22"/>
      <c r="F22" s="249">
        <f t="shared" si="0"/>
        <v>0</v>
      </c>
      <c r="G22" s="1"/>
      <c r="H22" s="262"/>
    </row>
    <row r="23" spans="2:8" s="261" customFormat="1" ht="18.75">
      <c r="B23" s="244"/>
      <c r="C23" s="241"/>
      <c r="D23" s="13"/>
      <c r="E23" s="22"/>
      <c r="F23" s="249">
        <f t="shared" si="0"/>
        <v>0</v>
      </c>
      <c r="G23" s="1"/>
      <c r="H23" s="262"/>
    </row>
    <row r="24" spans="2:8" s="261" customFormat="1" ht="18.75">
      <c r="B24" s="244"/>
      <c r="C24" s="241"/>
      <c r="D24" s="13"/>
      <c r="E24" s="22"/>
      <c r="F24" s="249">
        <f t="shared" si="0"/>
        <v>0</v>
      </c>
      <c r="G24" s="1"/>
      <c r="H24" s="262"/>
    </row>
    <row r="25" spans="2:8" s="261" customFormat="1" ht="18.75">
      <c r="B25" s="244"/>
      <c r="C25" s="241"/>
      <c r="D25" s="13"/>
      <c r="E25" s="22"/>
      <c r="F25" s="249">
        <f t="shared" si="0"/>
        <v>0</v>
      </c>
      <c r="G25" s="1"/>
      <c r="H25" s="262"/>
    </row>
    <row r="26" spans="2:8" s="261" customFormat="1" ht="18.75">
      <c r="B26" s="244"/>
      <c r="C26" s="241"/>
      <c r="D26" s="13"/>
      <c r="E26" s="22"/>
      <c r="F26" s="249">
        <f t="shared" si="0"/>
        <v>0</v>
      </c>
      <c r="G26" s="1"/>
      <c r="H26" s="262"/>
    </row>
    <row r="27" spans="2:8" s="261" customFormat="1" ht="18.75">
      <c r="B27" s="244"/>
      <c r="C27" s="241"/>
      <c r="D27" s="13"/>
      <c r="E27" s="22"/>
      <c r="F27" s="249">
        <f t="shared" si="0"/>
        <v>0</v>
      </c>
      <c r="G27" s="1"/>
      <c r="H27" s="262"/>
    </row>
    <row r="28" spans="2:8" s="261" customFormat="1" ht="18.75">
      <c r="B28" s="247"/>
      <c r="C28" s="241"/>
      <c r="D28" s="13"/>
      <c r="E28" s="22"/>
      <c r="F28" s="249"/>
      <c r="G28" s="1"/>
      <c r="H28" s="262"/>
    </row>
    <row r="29" spans="2:8" s="261" customFormat="1" ht="18.75">
      <c r="B29" s="247"/>
      <c r="C29" s="241"/>
      <c r="D29" s="13"/>
      <c r="E29" s="22"/>
      <c r="F29" s="249"/>
      <c r="G29" s="1"/>
      <c r="H29" s="262"/>
    </row>
    <row r="30" spans="2:8" s="261" customFormat="1" ht="18.75">
      <c r="B30" s="70" t="s">
        <v>202</v>
      </c>
      <c r="C30" s="241"/>
      <c r="D30" s="13"/>
      <c r="E30" s="22"/>
      <c r="F30" s="249"/>
      <c r="H30" s="262"/>
    </row>
    <row r="31" spans="2:6" ht="18.75">
      <c r="B31" s="263"/>
      <c r="C31" s="263"/>
      <c r="E31" s="22"/>
      <c r="F31" s="249"/>
    </row>
    <row r="32" spans="2:10" ht="18.75">
      <c r="B32" s="1" t="s">
        <v>178</v>
      </c>
      <c r="E32" s="22"/>
      <c r="F32" s="248"/>
      <c r="J32" s="13"/>
    </row>
    <row r="33" spans="2:6" ht="18.75">
      <c r="B33" s="1" t="s">
        <v>179</v>
      </c>
      <c r="E33" s="22"/>
      <c r="F33" s="248">
        <v>0.05</v>
      </c>
    </row>
    <row r="34" spans="5:10" ht="18.75">
      <c r="E34" s="22"/>
      <c r="F34" s="248">
        <v>0</v>
      </c>
      <c r="J34" s="220"/>
    </row>
    <row r="35" spans="2:6" ht="18.75">
      <c r="B35" s="1" t="s">
        <v>541</v>
      </c>
      <c r="D35" s="250"/>
      <c r="E35" s="22"/>
      <c r="F35" s="251">
        <f>F7-F13-F14-F20-F21+F33-F28-F29-F30-F31+F34-F22-F15-F16-F17-F18-F19-F23-F24-F25-F26-F27</f>
        <v>2038518.8299999998</v>
      </c>
    </row>
    <row r="36" spans="5:7" ht="18" customHeight="1">
      <c r="E36" s="67"/>
      <c r="F36" s="252"/>
      <c r="G36" s="17"/>
    </row>
    <row r="37" spans="2:6" ht="21" customHeight="1">
      <c r="B37" s="238" t="s">
        <v>63</v>
      </c>
      <c r="C37" s="238"/>
      <c r="D37" s="253"/>
      <c r="E37" s="239" t="s">
        <v>65</v>
      </c>
      <c r="F37" s="5"/>
    </row>
    <row r="38" spans="2:10" ht="18.75">
      <c r="B38" s="5" t="s">
        <v>64</v>
      </c>
      <c r="C38" s="5"/>
      <c r="D38" s="228"/>
      <c r="E38" s="22" t="s">
        <v>64</v>
      </c>
      <c r="F38" s="5"/>
      <c r="J38" s="13"/>
    </row>
    <row r="39" spans="2:10" ht="18.75">
      <c r="B39" s="5" t="s">
        <v>216</v>
      </c>
      <c r="C39" s="5"/>
      <c r="D39" s="228"/>
      <c r="E39" s="22" t="s">
        <v>212</v>
      </c>
      <c r="F39" s="5"/>
      <c r="J39" s="220"/>
    </row>
    <row r="40" spans="2:6" ht="18.75">
      <c r="B40" s="5" t="s">
        <v>211</v>
      </c>
      <c r="C40" s="5"/>
      <c r="D40" s="228"/>
      <c r="E40" s="22" t="s">
        <v>1</v>
      </c>
      <c r="F40" s="5"/>
    </row>
    <row r="41" spans="2:6" ht="18.75">
      <c r="B41" s="5" t="s">
        <v>552</v>
      </c>
      <c r="C41" s="5"/>
      <c r="D41" s="228"/>
      <c r="E41" s="22" t="str">
        <f>B41</f>
        <v>วันที่   31  ตุลาคม    2553</v>
      </c>
      <c r="F41" s="5"/>
    </row>
    <row r="42" spans="2:7" ht="18.75">
      <c r="B42" s="17"/>
      <c r="C42" s="17"/>
      <c r="D42" s="229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2:K6"/>
  <sheetViews>
    <sheetView zoomScalePageLayoutView="0" workbookViewId="0" topLeftCell="A1">
      <selection activeCell="D15" sqref="D15"/>
    </sheetView>
  </sheetViews>
  <sheetFormatPr defaultColWidth="8.8515625" defaultRowHeight="21.75"/>
  <cols>
    <col min="1" max="1" width="8.00390625" style="255" customWidth="1"/>
    <col min="2" max="2" width="8.8515625" style="110" customWidth="1"/>
    <col min="3" max="3" width="15.421875" style="110" customWidth="1"/>
    <col min="4" max="4" width="16.8515625" style="110" customWidth="1"/>
    <col min="5" max="5" width="19.140625" style="257" customWidth="1"/>
    <col min="6" max="6" width="2.57421875" style="110" customWidth="1"/>
    <col min="7" max="7" width="19.7109375" style="257" customWidth="1"/>
    <col min="8" max="16384" width="8.8515625" style="110" customWidth="1"/>
  </cols>
  <sheetData>
    <row r="2" spans="1:8" ht="21">
      <c r="A2" s="373" t="s">
        <v>194</v>
      </c>
      <c r="B2" s="373"/>
      <c r="C2" s="373"/>
      <c r="D2" s="373"/>
      <c r="E2" s="373"/>
      <c r="F2" s="373"/>
      <c r="G2" s="373"/>
      <c r="H2" s="254"/>
    </row>
    <row r="3" spans="1:8" ht="21">
      <c r="A3" s="373" t="s">
        <v>553</v>
      </c>
      <c r="B3" s="373"/>
      <c r="C3" s="373"/>
      <c r="D3" s="373"/>
      <c r="E3" s="373"/>
      <c r="F3" s="373"/>
      <c r="G3" s="373"/>
      <c r="H3" s="254"/>
    </row>
    <row r="4" spans="2:5" ht="21">
      <c r="B4" s="110" t="s">
        <v>554</v>
      </c>
      <c r="E4" s="256">
        <v>4353933.73</v>
      </c>
    </row>
    <row r="5" spans="1:5" ht="21">
      <c r="A5" s="258" t="s">
        <v>555</v>
      </c>
      <c r="B5" s="110" t="s">
        <v>556</v>
      </c>
      <c r="E5" s="259">
        <v>1000</v>
      </c>
    </row>
    <row r="6" spans="1:11" ht="21">
      <c r="A6" s="258"/>
      <c r="E6" s="256">
        <f>E4+E5</f>
        <v>4354933.73</v>
      </c>
      <c r="K6" s="255"/>
    </row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B1:G15"/>
  <sheetViews>
    <sheetView zoomScalePageLayoutView="0" workbookViewId="0" topLeftCell="A1">
      <selection activeCell="D21" sqref="D21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393" t="s">
        <v>132</v>
      </c>
      <c r="C1" s="393"/>
      <c r="D1" s="393"/>
      <c r="E1" s="267"/>
      <c r="F1" s="267"/>
      <c r="G1" s="267"/>
    </row>
    <row r="2" spans="2:7" ht="18.75">
      <c r="B2" s="393" t="s">
        <v>221</v>
      </c>
      <c r="C2" s="393"/>
      <c r="D2" s="393"/>
      <c r="E2" s="267"/>
      <c r="F2" s="267"/>
      <c r="G2" s="267"/>
    </row>
    <row r="3" spans="2:7" ht="18.75">
      <c r="B3" s="393" t="s">
        <v>460</v>
      </c>
      <c r="C3" s="393"/>
      <c r="D3" s="393"/>
      <c r="E3" s="267"/>
      <c r="F3" s="267"/>
      <c r="G3" s="267"/>
    </row>
    <row r="5" spans="2:4" ht="18.75">
      <c r="B5" s="3" t="s">
        <v>222</v>
      </c>
      <c r="C5" s="3" t="s">
        <v>27</v>
      </c>
      <c r="D5" s="268" t="s">
        <v>16</v>
      </c>
    </row>
    <row r="6" spans="2:4" ht="18.75">
      <c r="B6" s="3">
        <v>1</v>
      </c>
      <c r="C6" s="269" t="s">
        <v>461</v>
      </c>
      <c r="D6" s="270">
        <v>175000</v>
      </c>
    </row>
    <row r="7" spans="2:4" ht="18.75">
      <c r="B7" s="3">
        <v>2</v>
      </c>
      <c r="C7" s="269" t="s">
        <v>462</v>
      </c>
      <c r="D7" s="270">
        <v>267506.28</v>
      </c>
    </row>
    <row r="8" spans="2:4" ht="18.75">
      <c r="B8" s="3"/>
      <c r="C8" s="269"/>
      <c r="D8" s="270"/>
    </row>
    <row r="9" spans="2:4" ht="18.75">
      <c r="B9" s="3"/>
      <c r="C9" s="269"/>
      <c r="D9" s="270"/>
    </row>
    <row r="10" spans="2:4" ht="18.75">
      <c r="B10" s="3"/>
      <c r="C10" s="269"/>
      <c r="D10" s="270"/>
    </row>
    <row r="11" spans="2:4" ht="18.75">
      <c r="B11" s="3"/>
      <c r="C11" s="271"/>
      <c r="D11" s="270"/>
    </row>
    <row r="12" spans="2:4" ht="18.75">
      <c r="B12" s="3"/>
      <c r="C12" s="269"/>
      <c r="D12" s="270"/>
    </row>
    <row r="13" spans="2:4" ht="18.75">
      <c r="B13" s="3"/>
      <c r="C13" s="269"/>
      <c r="D13" s="270"/>
    </row>
    <row r="14" spans="2:4" ht="18.75">
      <c r="B14" s="3"/>
      <c r="C14" s="269"/>
      <c r="D14" s="270"/>
    </row>
    <row r="15" spans="2:4" ht="18.75">
      <c r="B15" s="370" t="s">
        <v>79</v>
      </c>
      <c r="C15" s="356"/>
      <c r="D15" s="270">
        <f>SUM(D6:D13)</f>
        <v>442506.28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E24"/>
  <sheetViews>
    <sheetView zoomScalePageLayoutView="0" workbookViewId="0" topLeftCell="A1">
      <selection activeCell="C21" sqref="C21"/>
    </sheetView>
  </sheetViews>
  <sheetFormatPr defaultColWidth="8.8515625" defaultRowHeight="21.75"/>
  <cols>
    <col min="1" max="1" width="8.7109375" style="241" customWidth="1"/>
    <col min="2" max="2" width="68.57421875" style="1" customWidth="1"/>
    <col min="3" max="3" width="12.140625" style="1" customWidth="1"/>
    <col min="4" max="4" width="5.140625" style="317" customWidth="1"/>
    <col min="5" max="5" width="9.28125" style="1" customWidth="1"/>
    <col min="6" max="16384" width="8.8515625" style="1" customWidth="1"/>
  </cols>
  <sheetData>
    <row r="1" spans="1:5" ht="23.25">
      <c r="A1" s="354" t="s">
        <v>186</v>
      </c>
      <c r="B1" s="354"/>
      <c r="C1" s="354"/>
      <c r="D1" s="354"/>
      <c r="E1" s="354"/>
    </row>
    <row r="2" spans="1:5" ht="23.25">
      <c r="A2" s="354" t="s">
        <v>463</v>
      </c>
      <c r="B2" s="354"/>
      <c r="C2" s="354"/>
      <c r="D2" s="354"/>
      <c r="E2" s="354"/>
    </row>
    <row r="3" spans="1:5" ht="23.25">
      <c r="A3" s="354" t="s">
        <v>464</v>
      </c>
      <c r="B3" s="354"/>
      <c r="C3" s="354"/>
      <c r="D3" s="354"/>
      <c r="E3" s="354"/>
    </row>
    <row r="5" spans="1:5" ht="18.75">
      <c r="A5" s="394" t="s">
        <v>465</v>
      </c>
      <c r="B5" s="394" t="s">
        <v>187</v>
      </c>
      <c r="C5" s="394" t="s">
        <v>466</v>
      </c>
      <c r="D5" s="394"/>
      <c r="E5" s="394" t="s">
        <v>188</v>
      </c>
    </row>
    <row r="6" spans="1:5" ht="18.75">
      <c r="A6" s="395"/>
      <c r="B6" s="395"/>
      <c r="C6" s="395"/>
      <c r="D6" s="395"/>
      <c r="E6" s="395"/>
    </row>
    <row r="7" spans="1:5" ht="18.75">
      <c r="A7" s="288" t="s">
        <v>473</v>
      </c>
      <c r="B7" s="289" t="s">
        <v>467</v>
      </c>
      <c r="C7" s="290"/>
      <c r="D7" s="291"/>
      <c r="E7" s="288"/>
    </row>
    <row r="8" spans="1:5" ht="18.75">
      <c r="A8" s="288"/>
      <c r="B8" s="292" t="s">
        <v>468</v>
      </c>
      <c r="C8" s="293"/>
      <c r="D8" s="291"/>
      <c r="E8" s="288"/>
    </row>
    <row r="9" spans="1:5" ht="18.75">
      <c r="A9" s="287"/>
      <c r="B9" s="294" t="s">
        <v>469</v>
      </c>
      <c r="C9" s="295">
        <v>362667</v>
      </c>
      <c r="D9" s="296">
        <v>0</v>
      </c>
      <c r="E9" s="287"/>
    </row>
    <row r="10" spans="1:5" ht="18.75">
      <c r="A10" s="297" t="s">
        <v>474</v>
      </c>
      <c r="B10" s="298" t="s">
        <v>470</v>
      </c>
      <c r="C10" s="299"/>
      <c r="D10" s="300"/>
      <c r="E10" s="297"/>
    </row>
    <row r="11" spans="1:5" ht="18.75">
      <c r="A11" s="288"/>
      <c r="B11" s="292" t="s">
        <v>468</v>
      </c>
      <c r="C11" s="293"/>
      <c r="D11" s="291"/>
      <c r="E11" s="288"/>
    </row>
    <row r="12" spans="1:5" ht="18.75">
      <c r="A12" s="287"/>
      <c r="B12" s="294" t="s">
        <v>469</v>
      </c>
      <c r="C12" s="295">
        <v>190780</v>
      </c>
      <c r="D12" s="296">
        <v>0</v>
      </c>
      <c r="E12" s="287"/>
    </row>
    <row r="13" spans="1:5" ht="18.75">
      <c r="A13" s="301" t="s">
        <v>475</v>
      </c>
      <c r="B13" s="302" t="s">
        <v>471</v>
      </c>
      <c r="C13" s="303"/>
      <c r="D13" s="304"/>
      <c r="E13" s="305"/>
    </row>
    <row r="14" spans="1:5" ht="18.75">
      <c r="A14" s="306"/>
      <c r="B14" s="307" t="s">
        <v>468</v>
      </c>
      <c r="C14" s="308"/>
      <c r="D14" s="309"/>
      <c r="E14" s="310"/>
    </row>
    <row r="15" spans="1:5" ht="18.75">
      <c r="A15" s="311"/>
      <c r="B15" s="294" t="s">
        <v>469</v>
      </c>
      <c r="C15" s="312">
        <v>120360</v>
      </c>
      <c r="D15" s="313">
        <v>0</v>
      </c>
      <c r="E15" s="314"/>
    </row>
    <row r="16" spans="1:5" ht="18.75">
      <c r="A16" s="301" t="s">
        <v>476</v>
      </c>
      <c r="B16" s="302" t="s">
        <v>472</v>
      </c>
      <c r="C16" s="303"/>
      <c r="D16" s="304"/>
      <c r="E16" s="305"/>
    </row>
    <row r="17" spans="1:5" ht="18.75">
      <c r="A17" s="306"/>
      <c r="B17" s="307" t="s">
        <v>468</v>
      </c>
      <c r="C17" s="308"/>
      <c r="D17" s="309"/>
      <c r="E17" s="310"/>
    </row>
    <row r="18" spans="1:5" ht="18.75">
      <c r="A18" s="310"/>
      <c r="B18" s="294" t="s">
        <v>469</v>
      </c>
      <c r="C18" s="308">
        <v>28170</v>
      </c>
      <c r="D18" s="309">
        <v>0</v>
      </c>
      <c r="E18" s="314"/>
    </row>
    <row r="19" spans="1:4" ht="19.5" thickBot="1">
      <c r="A19" s="274"/>
      <c r="B19" s="213" t="s">
        <v>189</v>
      </c>
      <c r="C19" s="315">
        <f>SUM(C7:C18)</f>
        <v>701977</v>
      </c>
      <c r="D19" s="316">
        <v>0</v>
      </c>
    </row>
    <row r="20" ht="19.5" thickTop="1"/>
    <row r="21" ht="18.75">
      <c r="A21" s="263"/>
    </row>
    <row r="22" ht="18.75">
      <c r="A22" s="263"/>
    </row>
    <row r="23" spans="1:2" ht="18.75">
      <c r="A23" s="263"/>
      <c r="B23" s="318"/>
    </row>
    <row r="24" ht="18.75">
      <c r="A24" s="263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3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518</v>
      </c>
      <c r="E1" s="5"/>
    </row>
    <row r="2" spans="1:5" ht="18.75">
      <c r="A2" s="5"/>
      <c r="B2" s="5"/>
      <c r="C2" s="5"/>
      <c r="D2" s="5" t="s">
        <v>532</v>
      </c>
      <c r="E2" s="5"/>
    </row>
    <row r="3" spans="1:5" ht="23.25">
      <c r="A3" s="369" t="s">
        <v>31</v>
      </c>
      <c r="B3" s="369"/>
      <c r="C3" s="369"/>
      <c r="D3" s="369"/>
      <c r="E3" s="369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70" t="s">
        <v>27</v>
      </c>
      <c r="B5" s="356"/>
      <c r="C5" s="2" t="s">
        <v>28</v>
      </c>
      <c r="D5" s="3" t="s">
        <v>23</v>
      </c>
      <c r="E5" s="3" t="s">
        <v>24</v>
      </c>
    </row>
    <row r="6" spans="1:5" ht="18.75">
      <c r="A6" s="62" t="s">
        <v>534</v>
      </c>
      <c r="B6" s="23"/>
      <c r="C6" s="63">
        <v>22</v>
      </c>
      <c r="D6" s="11">
        <v>1286276.25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533</v>
      </c>
      <c r="B8" s="23"/>
      <c r="C8" s="63">
        <v>21</v>
      </c>
      <c r="D8" s="11"/>
      <c r="E8" s="11">
        <v>1286276.25</v>
      </c>
    </row>
    <row r="9" spans="1:5" ht="18.75">
      <c r="A9" s="65"/>
      <c r="B9" s="23"/>
      <c r="C9" s="63"/>
      <c r="D9" s="11"/>
      <c r="E9" s="11"/>
    </row>
    <row r="10" spans="1:5" ht="18.75">
      <c r="A10" s="65"/>
      <c r="B10" s="23"/>
      <c r="C10" s="63"/>
      <c r="D10" s="11"/>
      <c r="E10" s="11"/>
    </row>
    <row r="11" spans="1:5" ht="18.75">
      <c r="A11" s="65"/>
      <c r="B11" s="23"/>
      <c r="C11" s="63"/>
      <c r="D11" s="11"/>
      <c r="E11" s="11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9"/>
      <c r="E18" s="19"/>
    </row>
    <row r="19" spans="1:5" ht="19.5" thickBot="1">
      <c r="A19" s="22"/>
      <c r="B19" s="23"/>
      <c r="C19" s="63"/>
      <c r="D19" s="66">
        <f>SUM(D6:D18)</f>
        <v>1286276.25</v>
      </c>
      <c r="E19" s="66">
        <f>SUM(E6:E18)</f>
        <v>1286276.25</v>
      </c>
    </row>
    <row r="20" spans="1:5" ht="19.5" thickTop="1">
      <c r="A20" s="22"/>
      <c r="B20" s="23"/>
      <c r="C20" s="63"/>
      <c r="D20" s="11"/>
      <c r="E20" s="11"/>
    </row>
    <row r="21" spans="1:5" ht="18.75">
      <c r="A21" s="67"/>
      <c r="B21" s="68"/>
      <c r="C21" s="69"/>
      <c r="D21" s="19"/>
      <c r="E21" s="19"/>
    </row>
    <row r="22" ht="18.75">
      <c r="A22" s="70" t="s">
        <v>487</v>
      </c>
    </row>
    <row r="23" ht="18.75">
      <c r="A23" s="71" t="s">
        <v>535</v>
      </c>
    </row>
    <row r="24" ht="18.75">
      <c r="A24" s="71"/>
    </row>
    <row r="25" ht="18.75">
      <c r="A25" s="71"/>
    </row>
    <row r="26" ht="18.75">
      <c r="A26" s="71"/>
    </row>
    <row r="27" ht="18.75">
      <c r="A27" s="71"/>
    </row>
    <row r="28" ht="18.75">
      <c r="A28" s="71"/>
    </row>
    <row r="29" ht="18.75">
      <c r="A29" s="71"/>
    </row>
    <row r="30" ht="18.75">
      <c r="A30" s="71"/>
    </row>
    <row r="31" ht="18.75">
      <c r="A31" s="71"/>
    </row>
    <row r="32" ht="18.75">
      <c r="A32" s="71"/>
    </row>
    <row r="35" spans="1:5" ht="21">
      <c r="A35" s="72" t="s">
        <v>442</v>
      </c>
      <c r="B35" s="371" t="s">
        <v>443</v>
      </c>
      <c r="C35" s="372"/>
      <c r="D35" s="367" t="s">
        <v>0</v>
      </c>
      <c r="E35" s="368"/>
    </row>
    <row r="36" spans="1:5" ht="18.75">
      <c r="A36" s="5"/>
      <c r="B36" s="22"/>
      <c r="C36" s="23"/>
      <c r="D36" s="5"/>
      <c r="E36" s="5"/>
    </row>
    <row r="37" spans="1:5" ht="18.75">
      <c r="A37" s="24" t="s">
        <v>165</v>
      </c>
      <c r="B37" s="359" t="s">
        <v>220</v>
      </c>
      <c r="C37" s="360"/>
      <c r="D37" s="359" t="s">
        <v>165</v>
      </c>
      <c r="E37" s="363"/>
    </row>
    <row r="38" spans="1:5" ht="18.75">
      <c r="A38" s="25" t="s">
        <v>210</v>
      </c>
      <c r="B38" s="361" t="s">
        <v>228</v>
      </c>
      <c r="C38" s="362"/>
      <c r="D38" s="361" t="s">
        <v>210</v>
      </c>
      <c r="E38" s="364"/>
    </row>
    <row r="39" spans="1:5" ht="18.75">
      <c r="A39" s="24"/>
      <c r="B39" s="24"/>
      <c r="C39" s="24"/>
      <c r="D39" s="24"/>
      <c r="E39" s="24"/>
    </row>
  </sheetData>
  <sheetProtection/>
  <mergeCells count="8">
    <mergeCell ref="B38:C38"/>
    <mergeCell ref="D38:E38"/>
    <mergeCell ref="D35:E35"/>
    <mergeCell ref="A3:E3"/>
    <mergeCell ref="A5:B5"/>
    <mergeCell ref="B35:C35"/>
    <mergeCell ref="B37:C37"/>
    <mergeCell ref="D37:E37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B1:N19"/>
  <sheetViews>
    <sheetView tabSelected="1" zoomScale="85" zoomScaleNormal="85" zoomScalePageLayoutView="0" workbookViewId="0" topLeftCell="F1">
      <selection activeCell="J22" sqref="J22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73" t="s">
        <v>132</v>
      </c>
      <c r="C1" s="373"/>
      <c r="D1" s="373"/>
      <c r="E1" s="373"/>
      <c r="F1" s="373"/>
      <c r="G1" s="373"/>
      <c r="H1" s="32"/>
      <c r="I1" s="373" t="s">
        <v>132</v>
      </c>
      <c r="J1" s="373"/>
      <c r="K1" s="373"/>
      <c r="L1" s="373"/>
      <c r="M1" s="373"/>
      <c r="N1" s="373"/>
    </row>
    <row r="2" spans="2:14" ht="21">
      <c r="B2" s="373" t="s">
        <v>400</v>
      </c>
      <c r="C2" s="373"/>
      <c r="D2" s="373"/>
      <c r="E2" s="373"/>
      <c r="F2" s="373"/>
      <c r="G2" s="373"/>
      <c r="H2" s="32"/>
      <c r="I2" s="373" t="s">
        <v>477</v>
      </c>
      <c r="J2" s="373"/>
      <c r="K2" s="373"/>
      <c r="L2" s="373"/>
      <c r="M2" s="373"/>
      <c r="N2" s="373"/>
    </row>
    <row r="3" spans="2:14" ht="21">
      <c r="B3" s="373" t="s">
        <v>478</v>
      </c>
      <c r="C3" s="373"/>
      <c r="D3" s="373"/>
      <c r="E3" s="373"/>
      <c r="F3" s="373"/>
      <c r="G3" s="373"/>
      <c r="H3" s="32"/>
      <c r="I3" s="373" t="s">
        <v>478</v>
      </c>
      <c r="J3" s="373"/>
      <c r="K3" s="373"/>
      <c r="L3" s="373"/>
      <c r="M3" s="373"/>
      <c r="N3" s="373"/>
    </row>
    <row r="4" ht="12" customHeight="1"/>
    <row r="5" spans="2:14" ht="18.75">
      <c r="B5" s="272" t="s">
        <v>398</v>
      </c>
      <c r="C5" s="273" t="s">
        <v>16</v>
      </c>
      <c r="D5" s="274" t="s">
        <v>399</v>
      </c>
      <c r="E5" s="273" t="s">
        <v>197</v>
      </c>
      <c r="F5" s="400" t="s">
        <v>188</v>
      </c>
      <c r="G5" s="401"/>
      <c r="H5" s="6"/>
      <c r="I5" s="396" t="s">
        <v>187</v>
      </c>
      <c r="J5" s="397" t="s">
        <v>16</v>
      </c>
      <c r="K5" s="397"/>
      <c r="L5" s="398" t="s">
        <v>399</v>
      </c>
      <c r="M5" s="398" t="s">
        <v>197</v>
      </c>
      <c r="N5" s="399" t="s">
        <v>188</v>
      </c>
    </row>
    <row r="6" spans="2:14" ht="18.75">
      <c r="B6" s="275"/>
      <c r="C6" s="276"/>
      <c r="D6" s="277"/>
      <c r="E6" s="276"/>
      <c r="F6" s="275"/>
      <c r="G6" s="68"/>
      <c r="H6" s="5"/>
      <c r="I6" s="396"/>
      <c r="J6" s="268" t="s">
        <v>479</v>
      </c>
      <c r="K6" s="278" t="s">
        <v>480</v>
      </c>
      <c r="L6" s="398"/>
      <c r="M6" s="398"/>
      <c r="N6" s="399"/>
    </row>
    <row r="7" spans="2:14" ht="18.75">
      <c r="B7" s="22" t="s">
        <v>484</v>
      </c>
      <c r="C7" s="11">
        <v>1044000</v>
      </c>
      <c r="D7" s="228">
        <v>1036500</v>
      </c>
      <c r="E7" s="11">
        <f>C7-D7</f>
        <v>7500</v>
      </c>
      <c r="F7" s="22" t="s">
        <v>401</v>
      </c>
      <c r="G7" s="23"/>
      <c r="H7" s="5"/>
      <c r="I7" s="279" t="s">
        <v>481</v>
      </c>
      <c r="J7" s="280"/>
      <c r="K7" s="253"/>
      <c r="L7" s="280"/>
      <c r="M7" s="253"/>
      <c r="N7" s="239"/>
    </row>
    <row r="8" spans="2:14" ht="18.75">
      <c r="B8" s="22"/>
      <c r="C8" s="11"/>
      <c r="D8" s="228"/>
      <c r="E8" s="11"/>
      <c r="F8" s="22"/>
      <c r="G8" s="23"/>
      <c r="H8" s="5"/>
      <c r="I8" s="281" t="s">
        <v>482</v>
      </c>
      <c r="J8" s="11"/>
      <c r="K8" s="228"/>
      <c r="L8" s="11"/>
      <c r="M8" s="228"/>
      <c r="N8" s="22"/>
    </row>
    <row r="9" spans="2:14" ht="18.75">
      <c r="B9" s="22"/>
      <c r="C9" s="11"/>
      <c r="D9" s="228"/>
      <c r="E9" s="11"/>
      <c r="F9" s="22"/>
      <c r="G9" s="23"/>
      <c r="H9" s="5"/>
      <c r="I9" s="23" t="s">
        <v>483</v>
      </c>
      <c r="J9" s="11">
        <v>116346.5</v>
      </c>
      <c r="K9" s="228"/>
      <c r="L9" s="11">
        <v>116346.5</v>
      </c>
      <c r="M9" s="228">
        <f>J9-L9</f>
        <v>0</v>
      </c>
      <c r="N9" s="22"/>
    </row>
    <row r="10" spans="2:14" ht="18.75">
      <c r="B10" s="22"/>
      <c r="C10" s="11"/>
      <c r="D10" s="228"/>
      <c r="E10" s="11"/>
      <c r="F10" s="22"/>
      <c r="G10" s="23"/>
      <c r="H10" s="5"/>
      <c r="I10" s="23"/>
      <c r="J10" s="11"/>
      <c r="K10" s="228"/>
      <c r="L10" s="11"/>
      <c r="M10" s="228"/>
      <c r="N10" s="22"/>
    </row>
    <row r="11" spans="2:14" ht="18.75">
      <c r="B11" s="22"/>
      <c r="C11" s="11"/>
      <c r="D11" s="228"/>
      <c r="E11" s="11"/>
      <c r="F11" s="22"/>
      <c r="G11" s="23"/>
      <c r="H11" s="5"/>
      <c r="I11" s="23"/>
      <c r="J11" s="11"/>
      <c r="K11" s="228"/>
      <c r="L11" s="11"/>
      <c r="M11" s="228"/>
      <c r="N11" s="22"/>
    </row>
    <row r="12" spans="2:14" ht="18.75">
      <c r="B12" s="22"/>
      <c r="C12" s="11"/>
      <c r="D12" s="228"/>
      <c r="E12" s="11"/>
      <c r="F12" s="22"/>
      <c r="G12" s="23"/>
      <c r="H12" s="5"/>
      <c r="I12" s="281" t="s">
        <v>562</v>
      </c>
      <c r="J12" s="11"/>
      <c r="K12" s="228"/>
      <c r="L12" s="11"/>
      <c r="M12" s="228"/>
      <c r="N12" s="22"/>
    </row>
    <row r="13" spans="2:14" ht="18.75">
      <c r="B13" s="22"/>
      <c r="C13" s="11"/>
      <c r="D13" s="228"/>
      <c r="E13" s="11"/>
      <c r="F13" s="22"/>
      <c r="G13" s="23"/>
      <c r="H13" s="5"/>
      <c r="I13" s="281" t="s">
        <v>563</v>
      </c>
      <c r="J13" s="11"/>
      <c r="K13" s="228"/>
      <c r="L13" s="11"/>
      <c r="M13" s="228"/>
      <c r="N13" s="22"/>
    </row>
    <row r="14" spans="2:14" ht="18.75">
      <c r="B14" s="22"/>
      <c r="C14" s="11"/>
      <c r="D14" s="228"/>
      <c r="E14" s="11"/>
      <c r="F14" s="22"/>
      <c r="G14" s="23"/>
      <c r="H14" s="5"/>
      <c r="I14" s="23" t="s">
        <v>564</v>
      </c>
      <c r="J14" s="11"/>
      <c r="K14" s="228"/>
      <c r="L14" s="11"/>
      <c r="M14" s="228"/>
      <c r="N14" s="22"/>
    </row>
    <row r="15" spans="2:14" ht="18.75">
      <c r="B15" s="22"/>
      <c r="C15" s="11"/>
      <c r="D15" s="228"/>
      <c r="E15" s="11" t="s">
        <v>486</v>
      </c>
      <c r="F15" s="67"/>
      <c r="G15" s="68"/>
      <c r="H15" s="5"/>
      <c r="I15" s="23" t="s">
        <v>565</v>
      </c>
      <c r="J15" s="11">
        <v>198998</v>
      </c>
      <c r="K15" s="228"/>
      <c r="L15" s="11"/>
      <c r="M15" s="228">
        <v>198998</v>
      </c>
      <c r="N15" s="22"/>
    </row>
    <row r="16" spans="2:14" ht="19.5" thickBot="1">
      <c r="B16" s="282" t="s">
        <v>402</v>
      </c>
      <c r="C16" s="283">
        <f>SUM(C7:C15)</f>
        <v>1044000</v>
      </c>
      <c r="D16" s="284">
        <f>SUM(D7:D15)</f>
        <v>1036500</v>
      </c>
      <c r="E16" s="15">
        <f>SUM(E7:E15)</f>
        <v>7500</v>
      </c>
      <c r="F16" s="285"/>
      <c r="G16" s="286"/>
      <c r="H16" s="5"/>
      <c r="I16" s="68"/>
      <c r="J16" s="19"/>
      <c r="K16" s="229"/>
      <c r="L16" s="19"/>
      <c r="M16" s="229"/>
      <c r="N16" s="67"/>
    </row>
    <row r="17" spans="10:13" ht="20.25" thickBot="1" thickTop="1">
      <c r="J17" s="73">
        <f>SUM(J9:J16)</f>
        <v>315344.5</v>
      </c>
      <c r="K17" s="73">
        <f>SUM(K9:K16)</f>
        <v>0</v>
      </c>
      <c r="L17" s="73">
        <f>SUM(L9:L16)</f>
        <v>116346.5</v>
      </c>
      <c r="M17" s="73">
        <f>SUM(M9:M16)</f>
        <v>198998</v>
      </c>
    </row>
    <row r="18" spans="4:9" ht="19.5" thickTop="1">
      <c r="D18" s="249"/>
      <c r="E18" s="249"/>
      <c r="F18" s="249"/>
      <c r="G18" s="249"/>
      <c r="H18" s="249"/>
      <c r="I18" s="249"/>
    </row>
    <row r="19" spans="2:5" ht="21">
      <c r="B19" s="111"/>
      <c r="C19" s="111"/>
      <c r="D19" s="111"/>
      <c r="E19" s="111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7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520</v>
      </c>
      <c r="E1" s="5"/>
    </row>
    <row r="2" spans="1:5" ht="18.75">
      <c r="A2" s="5"/>
      <c r="B2" s="5"/>
      <c r="C2" s="5"/>
      <c r="D2" s="5" t="s">
        <v>521</v>
      </c>
      <c r="E2" s="5"/>
    </row>
    <row r="3" spans="1:5" ht="23.25">
      <c r="A3" s="369" t="s">
        <v>31</v>
      </c>
      <c r="B3" s="369"/>
      <c r="C3" s="369"/>
      <c r="D3" s="369"/>
      <c r="E3" s="369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70" t="s">
        <v>27</v>
      </c>
      <c r="B5" s="356"/>
      <c r="C5" s="2" t="s">
        <v>28</v>
      </c>
      <c r="D5" s="3" t="s">
        <v>23</v>
      </c>
      <c r="E5" s="3" t="s">
        <v>24</v>
      </c>
    </row>
    <row r="6" spans="1:5" ht="18.75">
      <c r="A6" s="62" t="s">
        <v>522</v>
      </c>
      <c r="B6" s="23"/>
      <c r="C6" s="63">
        <v>704</v>
      </c>
      <c r="D6" s="11">
        <v>205500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537</v>
      </c>
      <c r="B8" s="23"/>
      <c r="C8" s="63"/>
      <c r="D8" s="11"/>
      <c r="E8" s="11">
        <v>193500</v>
      </c>
    </row>
    <row r="9" spans="1:5" ht="18.75">
      <c r="A9" s="64" t="s">
        <v>560</v>
      </c>
      <c r="B9" s="23"/>
      <c r="C9" s="63"/>
      <c r="D9" s="11"/>
      <c r="E9" s="11">
        <v>12000</v>
      </c>
    </row>
    <row r="10" spans="1:5" ht="18.75">
      <c r="A10" s="65"/>
      <c r="B10" s="23"/>
      <c r="C10" s="63"/>
      <c r="D10" s="11"/>
      <c r="E10" s="11"/>
    </row>
    <row r="11" spans="1:5" ht="18.75">
      <c r="A11" s="65"/>
      <c r="B11" s="23"/>
      <c r="C11" s="63"/>
      <c r="D11" s="11"/>
      <c r="E11" s="11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65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205500</v>
      </c>
      <c r="E21" s="66">
        <f>SUM(E6:E20)</f>
        <v>205500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ht="18.75">
      <c r="A25" s="70" t="s">
        <v>487</v>
      </c>
    </row>
    <row r="26" ht="18.75">
      <c r="A26" s="71" t="s">
        <v>523</v>
      </c>
    </row>
    <row r="27" ht="18.75">
      <c r="A27" s="71" t="s">
        <v>524</v>
      </c>
    </row>
    <row r="28" ht="18.75">
      <c r="A28" s="71"/>
    </row>
    <row r="29" ht="18.75">
      <c r="A29" s="71"/>
    </row>
    <row r="30" ht="18.75">
      <c r="A30" s="71"/>
    </row>
    <row r="33" spans="1:5" ht="21">
      <c r="A33" s="58" t="s">
        <v>441</v>
      </c>
      <c r="B33" s="371" t="s">
        <v>443</v>
      </c>
      <c r="C33" s="372"/>
      <c r="D33" s="367" t="s">
        <v>0</v>
      </c>
      <c r="E33" s="368"/>
    </row>
    <row r="34" spans="1:5" ht="18.75">
      <c r="A34" s="5"/>
      <c r="B34" s="22"/>
      <c r="C34" s="23"/>
      <c r="D34" s="5"/>
      <c r="E34" s="5"/>
    </row>
    <row r="35" spans="1:5" ht="18.75">
      <c r="A35" s="24" t="s">
        <v>165</v>
      </c>
      <c r="B35" s="359" t="s">
        <v>220</v>
      </c>
      <c r="C35" s="360"/>
      <c r="D35" s="359" t="s">
        <v>165</v>
      </c>
      <c r="E35" s="363"/>
    </row>
    <row r="36" spans="1:5" ht="18.75">
      <c r="A36" s="25" t="s">
        <v>210</v>
      </c>
      <c r="B36" s="361" t="s">
        <v>228</v>
      </c>
      <c r="C36" s="362"/>
      <c r="D36" s="361" t="s">
        <v>210</v>
      </c>
      <c r="E36" s="364"/>
    </row>
    <row r="37" spans="1:5" ht="18.75">
      <c r="A37" s="24"/>
      <c r="B37" s="24"/>
      <c r="C37" s="24"/>
      <c r="D37" s="24"/>
      <c r="E37" s="24"/>
    </row>
  </sheetData>
  <sheetProtection/>
  <mergeCells count="8">
    <mergeCell ref="B36:C36"/>
    <mergeCell ref="D36:E36"/>
    <mergeCell ref="A3:E3"/>
    <mergeCell ref="A5:B5"/>
    <mergeCell ref="B33:C33"/>
    <mergeCell ref="B35:C35"/>
    <mergeCell ref="D35:E35"/>
    <mergeCell ref="D33:E3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H125"/>
  <sheetViews>
    <sheetView zoomScalePageLayoutView="0" workbookViewId="0" topLeftCell="A19">
      <selection activeCell="E39" sqref="E39"/>
    </sheetView>
  </sheetViews>
  <sheetFormatPr defaultColWidth="9.140625" defaultRowHeight="21.75"/>
  <cols>
    <col min="1" max="1" width="8.28125" style="26" customWidth="1"/>
    <col min="2" max="2" width="40.57421875" style="26" customWidth="1"/>
    <col min="3" max="3" width="11.7109375" style="26" customWidth="1"/>
    <col min="4" max="5" width="21.421875" style="108" customWidth="1"/>
    <col min="6" max="6" width="4.8515625" style="26" customWidth="1"/>
    <col min="7" max="7" width="13.00390625" style="74" customWidth="1"/>
    <col min="8" max="8" width="13.8515625" style="26" customWidth="1"/>
    <col min="9" max="16384" width="9.140625" style="26" customWidth="1"/>
  </cols>
  <sheetData>
    <row r="1" spans="2:5" ht="18" customHeight="1">
      <c r="B1" s="353" t="s">
        <v>125</v>
      </c>
      <c r="C1" s="353"/>
      <c r="D1" s="353"/>
      <c r="E1" s="353"/>
    </row>
    <row r="2" spans="2:5" ht="18" customHeight="1">
      <c r="B2" s="353" t="s">
        <v>106</v>
      </c>
      <c r="C2" s="353"/>
      <c r="D2" s="353"/>
      <c r="E2" s="353"/>
    </row>
    <row r="3" spans="2:5" ht="18" customHeight="1">
      <c r="B3" s="353" t="s">
        <v>512</v>
      </c>
      <c r="C3" s="353"/>
      <c r="D3" s="353"/>
      <c r="E3" s="353"/>
    </row>
    <row r="4" spans="2:5" ht="5.25" customHeight="1">
      <c r="B4" s="51"/>
      <c r="C4" s="51"/>
      <c r="D4" s="75"/>
      <c r="E4" s="76"/>
    </row>
    <row r="5" spans="2:5" ht="6.75" customHeight="1">
      <c r="B5" s="77"/>
      <c r="C5" s="78"/>
      <c r="D5" s="79"/>
      <c r="E5" s="79"/>
    </row>
    <row r="6" spans="2:5" ht="15.75">
      <c r="B6" s="80" t="s">
        <v>27</v>
      </c>
      <c r="C6" s="80" t="s">
        <v>18</v>
      </c>
      <c r="D6" s="81" t="s">
        <v>32</v>
      </c>
      <c r="E6" s="81" t="s">
        <v>24</v>
      </c>
    </row>
    <row r="7" spans="2:5" ht="15.75">
      <c r="B7" s="82"/>
      <c r="C7" s="83" t="s">
        <v>19</v>
      </c>
      <c r="D7" s="84"/>
      <c r="E7" s="84"/>
    </row>
    <row r="8" spans="2:5" ht="15.75">
      <c r="B8" s="85" t="s">
        <v>112</v>
      </c>
      <c r="C8" s="86" t="s">
        <v>113</v>
      </c>
      <c r="D8" s="87">
        <f>'กระดาษทำการงบทดลอง '!I8</f>
        <v>0</v>
      </c>
      <c r="E8" s="88"/>
    </row>
    <row r="9" spans="2:8" ht="15.75">
      <c r="B9" s="85" t="s">
        <v>126</v>
      </c>
      <c r="C9" s="31">
        <v>21</v>
      </c>
      <c r="D9" s="87">
        <f>'กระดาษทำการงบทดลอง '!I9</f>
        <v>0</v>
      </c>
      <c r="E9" s="89"/>
      <c r="H9" s="90">
        <f>SUM(D8:D13)</f>
        <v>10897180.02</v>
      </c>
    </row>
    <row r="10" spans="2:8" ht="15.75">
      <c r="B10" s="85" t="s">
        <v>205</v>
      </c>
      <c r="C10" s="31">
        <v>22</v>
      </c>
      <c r="D10" s="87">
        <f>'กระดาษทำการงบทดลอง '!I10</f>
        <v>8058507.96</v>
      </c>
      <c r="E10" s="89"/>
      <c r="H10" s="90"/>
    </row>
    <row r="11" spans="2:8" ht="15.75">
      <c r="B11" s="49" t="s">
        <v>127</v>
      </c>
      <c r="C11" s="31">
        <v>22</v>
      </c>
      <c r="D11" s="87">
        <f>'กระดาษทำการงบทดลอง '!I11</f>
        <v>2038518.8299999998</v>
      </c>
      <c r="E11" s="89"/>
      <c r="H11" s="90"/>
    </row>
    <row r="12" spans="2:8" ht="15.75">
      <c r="B12" s="49" t="s">
        <v>128</v>
      </c>
      <c r="C12" s="31">
        <v>22</v>
      </c>
      <c r="D12" s="87">
        <f>'กระดาษทำการงบทดลอง '!I12</f>
        <v>780673.06</v>
      </c>
      <c r="E12" s="89"/>
      <c r="H12" s="90"/>
    </row>
    <row r="13" spans="2:8" ht="15.75">
      <c r="B13" s="49" t="s">
        <v>129</v>
      </c>
      <c r="C13" s="31">
        <v>22</v>
      </c>
      <c r="D13" s="87">
        <f>'กระดาษทำการงบทดลอง '!I13</f>
        <v>19480.17</v>
      </c>
      <c r="E13" s="89"/>
      <c r="H13" s="90">
        <f>H9-H12</f>
        <v>10897180.02</v>
      </c>
    </row>
    <row r="14" spans="2:8" ht="15.75">
      <c r="B14" s="49" t="s">
        <v>396</v>
      </c>
      <c r="C14" s="31">
        <v>90</v>
      </c>
      <c r="D14" s="87">
        <f>'กระดาษทำการงบทดลอง '!I14</f>
        <v>1956.69</v>
      </c>
      <c r="E14" s="89"/>
      <c r="H14" s="90"/>
    </row>
    <row r="15" spans="2:5" ht="15.75">
      <c r="B15" s="85" t="s">
        <v>397</v>
      </c>
      <c r="C15" s="31"/>
      <c r="D15" s="87">
        <f>'กระดาษทำการงบทดลอง '!I15</f>
        <v>241056</v>
      </c>
      <c r="E15" s="89"/>
    </row>
    <row r="16" spans="2:8" ht="15.75">
      <c r="B16" s="49" t="s">
        <v>135</v>
      </c>
      <c r="C16" s="31">
        <v>90</v>
      </c>
      <c r="D16" s="87">
        <f>'กระดาษทำการงบทดลอง '!I16</f>
        <v>2000</v>
      </c>
      <c r="E16" s="89"/>
      <c r="H16" s="90">
        <f>SUM(D9:D13)</f>
        <v>10897180.02</v>
      </c>
    </row>
    <row r="17" spans="2:8" ht="15.75">
      <c r="B17" s="49" t="s">
        <v>458</v>
      </c>
      <c r="C17" s="31"/>
      <c r="D17" s="87">
        <f>'กระดาษทำการงบทดลอง '!I17</f>
        <v>329500</v>
      </c>
      <c r="E17" s="89"/>
      <c r="H17" s="90"/>
    </row>
    <row r="18" spans="2:5" ht="15.75">
      <c r="B18" s="49" t="s">
        <v>119</v>
      </c>
      <c r="C18" s="31">
        <v>0</v>
      </c>
      <c r="D18" s="87">
        <f>'กระดาษทำการงบทดลอง '!I18</f>
        <v>0</v>
      </c>
      <c r="E18" s="89"/>
    </row>
    <row r="19" spans="2:5" ht="15.75">
      <c r="B19" s="49" t="s">
        <v>71</v>
      </c>
      <c r="C19" s="31">
        <v>100</v>
      </c>
      <c r="D19" s="87">
        <f>'กระดาษทำการงบทดลอง '!I19</f>
        <v>228450</v>
      </c>
      <c r="E19" s="89"/>
    </row>
    <row r="20" spans="2:5" ht="15.75">
      <c r="B20" s="49" t="s">
        <v>72</v>
      </c>
      <c r="C20" s="31">
        <v>120</v>
      </c>
      <c r="D20" s="87">
        <f>'กระดาษทำการงบทดลอง '!I20</f>
        <v>8440</v>
      </c>
      <c r="E20" s="89"/>
    </row>
    <row r="21" spans="2:5" ht="15.75">
      <c r="B21" s="49" t="s">
        <v>73</v>
      </c>
      <c r="C21" s="91">
        <v>130</v>
      </c>
      <c r="D21" s="87">
        <f>'กระดาษทำการงบทดลอง '!I21</f>
        <v>73020</v>
      </c>
      <c r="E21" s="89"/>
    </row>
    <row r="22" spans="2:5" ht="15.75">
      <c r="B22" s="49" t="s">
        <v>74</v>
      </c>
      <c r="C22" s="91">
        <v>200</v>
      </c>
      <c r="D22" s="87">
        <f>'กระดาษทำการงบทดลอง '!I22</f>
        <v>106150</v>
      </c>
      <c r="E22" s="89"/>
    </row>
    <row r="23" spans="2:5" ht="15.75">
      <c r="B23" s="49" t="s">
        <v>75</v>
      </c>
      <c r="C23" s="91">
        <v>250</v>
      </c>
      <c r="D23" s="87">
        <f>'กระดาษทำการงบทดลอง '!I23</f>
        <v>2400</v>
      </c>
      <c r="E23" s="89"/>
    </row>
    <row r="24" spans="2:5" ht="15.75">
      <c r="B24" s="49" t="s">
        <v>76</v>
      </c>
      <c r="C24" s="91">
        <v>270</v>
      </c>
      <c r="D24" s="87">
        <f>'กระดาษทำการงบทดลอง '!I24</f>
        <v>0</v>
      </c>
      <c r="E24" s="89"/>
    </row>
    <row r="25" spans="2:5" ht="15.75">
      <c r="B25" s="49" t="s">
        <v>77</v>
      </c>
      <c r="C25" s="91">
        <v>300</v>
      </c>
      <c r="D25" s="87">
        <f>'กระดาษทำการงบทดลอง '!I25</f>
        <v>0</v>
      </c>
      <c r="E25" s="89"/>
    </row>
    <row r="26" spans="2:5" ht="15.75">
      <c r="B26" s="49" t="s">
        <v>44</v>
      </c>
      <c r="C26" s="91">
        <v>400</v>
      </c>
      <c r="D26" s="87">
        <f>'กระดาษทำการงบทดลอง '!I26</f>
        <v>0</v>
      </c>
      <c r="E26" s="89"/>
    </row>
    <row r="27" spans="2:5" ht="15.75">
      <c r="B27" s="49" t="s">
        <v>167</v>
      </c>
      <c r="C27" s="91">
        <v>450</v>
      </c>
      <c r="D27" s="87">
        <f>'กระดาษทำการงบทดลอง '!I27</f>
        <v>0</v>
      </c>
      <c r="E27" s="89"/>
    </row>
    <row r="28" spans="2:5" ht="15.75">
      <c r="B28" s="49" t="s">
        <v>122</v>
      </c>
      <c r="C28" s="91">
        <v>500</v>
      </c>
      <c r="D28" s="87">
        <f>'กระดาษทำการงบทดลอง '!I28</f>
        <v>0</v>
      </c>
      <c r="E28" s="89"/>
    </row>
    <row r="29" spans="2:5" ht="15.75">
      <c r="B29" s="49" t="s">
        <v>195</v>
      </c>
      <c r="C29" s="91">
        <v>550</v>
      </c>
      <c r="D29" s="87">
        <f>'กระดาษทำการงบทดลอง '!I29</f>
        <v>0</v>
      </c>
      <c r="E29" s="89"/>
    </row>
    <row r="30" spans="2:5" ht="15.75">
      <c r="B30" s="49" t="s">
        <v>426</v>
      </c>
      <c r="C30" s="91">
        <v>3000</v>
      </c>
      <c r="D30" s="87">
        <f>'กระดาษทำการงบทดลอง '!I30</f>
        <v>0</v>
      </c>
      <c r="E30" s="89"/>
    </row>
    <row r="31" spans="2:5" ht="15.75">
      <c r="B31" s="49" t="s">
        <v>427</v>
      </c>
      <c r="C31" s="91">
        <v>3000</v>
      </c>
      <c r="D31" s="87">
        <f>'กระดาษทำการงบทดลอง '!I31</f>
        <v>0</v>
      </c>
      <c r="E31" s="89"/>
    </row>
    <row r="32" spans="2:5" ht="15.75">
      <c r="B32" s="49" t="s">
        <v>452</v>
      </c>
      <c r="C32" s="91">
        <v>3000</v>
      </c>
      <c r="D32" s="87">
        <f>'กระดาษทำการงบทดลอง '!I32</f>
        <v>0</v>
      </c>
      <c r="E32" s="89"/>
    </row>
    <row r="33" spans="2:5" ht="15.75">
      <c r="B33" s="49" t="s">
        <v>434</v>
      </c>
      <c r="C33" s="91"/>
      <c r="D33" s="87">
        <f>'กระดาษทำการงบทดลอง '!I33</f>
        <v>0</v>
      </c>
      <c r="E33" s="89"/>
    </row>
    <row r="34" spans="2:5" ht="15.75">
      <c r="B34" s="49" t="s">
        <v>157</v>
      </c>
      <c r="C34" s="91">
        <v>821</v>
      </c>
      <c r="D34" s="87"/>
      <c r="E34" s="89">
        <f>'กระดาษทำการงบทดลอง '!J34:J42</f>
        <v>30</v>
      </c>
    </row>
    <row r="35" spans="2:5" ht="15.75">
      <c r="B35" s="49" t="s">
        <v>156</v>
      </c>
      <c r="C35" s="91">
        <v>900</v>
      </c>
      <c r="D35" s="87"/>
      <c r="E35" s="89">
        <f>'กระดาษทำการงบทดลอง '!J35:J43</f>
        <v>463297.19</v>
      </c>
    </row>
    <row r="36" spans="2:5" ht="15.75">
      <c r="B36" s="49" t="s">
        <v>174</v>
      </c>
      <c r="C36" s="91">
        <v>600</v>
      </c>
      <c r="D36" s="87"/>
      <c r="E36" s="89">
        <f>'กระดาษทำการงบทดลอง '!J36:J44</f>
        <v>198998</v>
      </c>
    </row>
    <row r="37" spans="2:5" ht="15.75">
      <c r="B37" s="49" t="s">
        <v>207</v>
      </c>
      <c r="C37" s="91"/>
      <c r="D37" s="87"/>
      <c r="E37" s="89">
        <f>'กระดาษทำการงบทดลอง '!J37:J45</f>
        <v>701977</v>
      </c>
    </row>
    <row r="38" spans="2:5" ht="15.75">
      <c r="B38" s="49" t="s">
        <v>459</v>
      </c>
      <c r="C38" s="91"/>
      <c r="D38" s="87"/>
      <c r="E38" s="89">
        <f>'กระดาษทำการงบทดลอง '!J38:J46</f>
        <v>65</v>
      </c>
    </row>
    <row r="39" spans="2:5" ht="15.75">
      <c r="B39" s="49" t="s">
        <v>485</v>
      </c>
      <c r="C39" s="91">
        <v>602</v>
      </c>
      <c r="D39" s="87"/>
      <c r="E39" s="89">
        <f>'กระดาษทำการงบทดลอง '!J39</f>
        <v>146375</v>
      </c>
    </row>
    <row r="40" spans="2:5" ht="15.75">
      <c r="B40" s="49" t="s">
        <v>150</v>
      </c>
      <c r="C40" s="91">
        <v>3002</v>
      </c>
      <c r="D40" s="87"/>
      <c r="E40" s="89">
        <f>'กระดาษทำการงบทดลอง '!J40</f>
        <v>1021729.06</v>
      </c>
    </row>
    <row r="41" spans="2:5" ht="15.75">
      <c r="B41" s="49" t="s">
        <v>191</v>
      </c>
      <c r="C41" s="91">
        <v>700</v>
      </c>
      <c r="D41" s="87"/>
      <c r="E41" s="89">
        <f>'กระดาษทำการงบทดลอง '!J41</f>
        <v>4354933.73</v>
      </c>
    </row>
    <row r="42" spans="2:5" ht="15.75">
      <c r="B42" s="92" t="s">
        <v>131</v>
      </c>
      <c r="C42" s="93">
        <v>703</v>
      </c>
      <c r="D42" s="94"/>
      <c r="E42" s="95">
        <f>'กระดาษทำการงบทดลอง '!J42</f>
        <v>5002747.73</v>
      </c>
    </row>
    <row r="43" spans="2:8" ht="21.75" customHeight="1" thickBot="1">
      <c r="B43" s="30"/>
      <c r="C43" s="96"/>
      <c r="D43" s="97">
        <f>SUM(D8:D42)</f>
        <v>11890152.709999999</v>
      </c>
      <c r="E43" s="97">
        <f>SUM(งบทดลอง!E34:E42)</f>
        <v>11890152.71</v>
      </c>
      <c r="G43" s="98"/>
      <c r="H43" s="56"/>
    </row>
    <row r="44" spans="2:7" s="56" customFormat="1" ht="8.25" customHeight="1" thickTop="1">
      <c r="B44" s="30"/>
      <c r="C44" s="99"/>
      <c r="D44" s="100"/>
      <c r="E44" s="100"/>
      <c r="G44" s="98"/>
    </row>
    <row r="45" spans="2:7" s="56" customFormat="1" ht="22.5" customHeight="1">
      <c r="B45" s="50"/>
      <c r="C45" s="50"/>
      <c r="D45" s="75"/>
      <c r="E45" s="75"/>
      <c r="G45" s="98"/>
    </row>
    <row r="46" spans="2:7" s="56" customFormat="1" ht="18.75" customHeight="1">
      <c r="B46" s="50"/>
      <c r="C46" s="50"/>
      <c r="D46" s="75"/>
      <c r="E46" s="75"/>
      <c r="G46" s="98"/>
    </row>
    <row r="47" spans="2:7" s="56" customFormat="1" ht="12.75" customHeight="1">
      <c r="B47" s="50"/>
      <c r="C47" s="50"/>
      <c r="D47" s="75"/>
      <c r="E47" s="75"/>
      <c r="G47" s="98"/>
    </row>
    <row r="48" spans="3:7" s="56" customFormat="1" ht="15.75">
      <c r="C48" s="101"/>
      <c r="D48" s="102"/>
      <c r="E48" s="103"/>
      <c r="G48" s="98"/>
    </row>
    <row r="49" spans="3:7" s="56" customFormat="1" ht="15.75">
      <c r="C49" s="101"/>
      <c r="D49" s="102"/>
      <c r="E49" s="103"/>
      <c r="G49" s="98"/>
    </row>
    <row r="50" spans="3:7" s="56" customFormat="1" ht="15.75">
      <c r="C50" s="101"/>
      <c r="D50" s="102"/>
      <c r="E50" s="103"/>
      <c r="G50" s="98"/>
    </row>
    <row r="51" spans="3:7" s="56" customFormat="1" ht="15.75">
      <c r="C51" s="101"/>
      <c r="D51" s="102"/>
      <c r="E51" s="103"/>
      <c r="G51" s="98"/>
    </row>
    <row r="52" spans="3:7" s="56" customFormat="1" ht="15.75">
      <c r="C52" s="101"/>
      <c r="D52" s="103"/>
      <c r="E52" s="103"/>
      <c r="G52" s="98"/>
    </row>
    <row r="53" spans="3:7" s="56" customFormat="1" ht="15.75">
      <c r="C53" s="101"/>
      <c r="D53" s="103"/>
      <c r="E53" s="103"/>
      <c r="G53" s="98"/>
    </row>
    <row r="54" spans="3:7" s="56" customFormat="1" ht="15.75">
      <c r="C54" s="101"/>
      <c r="D54" s="103"/>
      <c r="E54" s="103"/>
      <c r="G54" s="98"/>
    </row>
    <row r="55" spans="3:7" s="56" customFormat="1" ht="15.75">
      <c r="C55" s="101"/>
      <c r="D55" s="103"/>
      <c r="E55" s="103"/>
      <c r="G55" s="98"/>
    </row>
    <row r="56" spans="3:7" s="56" customFormat="1" ht="15.75">
      <c r="C56" s="101"/>
      <c r="D56" s="102"/>
      <c r="E56" s="103"/>
      <c r="G56" s="98"/>
    </row>
    <row r="57" spans="3:7" s="56" customFormat="1" ht="15.75">
      <c r="C57" s="101"/>
      <c r="D57" s="102"/>
      <c r="E57" s="103"/>
      <c r="G57" s="98"/>
    </row>
    <row r="58" spans="3:7" s="56" customFormat="1" ht="15.75">
      <c r="C58" s="101"/>
      <c r="D58" s="103"/>
      <c r="E58" s="103"/>
      <c r="G58" s="98"/>
    </row>
    <row r="59" spans="3:7" s="56" customFormat="1" ht="15.75">
      <c r="C59" s="99"/>
      <c r="D59" s="102"/>
      <c r="E59" s="103"/>
      <c r="G59" s="98"/>
    </row>
    <row r="60" spans="3:7" s="56" customFormat="1" ht="15.75">
      <c r="C60" s="99"/>
      <c r="D60" s="103"/>
      <c r="E60" s="102"/>
      <c r="G60" s="98"/>
    </row>
    <row r="61" spans="3:7" s="56" customFormat="1" ht="15.75">
      <c r="C61" s="99"/>
      <c r="D61" s="103"/>
      <c r="E61" s="102"/>
      <c r="G61" s="98"/>
    </row>
    <row r="62" spans="3:7" s="56" customFormat="1" ht="15.75">
      <c r="C62" s="99"/>
      <c r="D62" s="103"/>
      <c r="E62" s="102"/>
      <c r="G62" s="98"/>
    </row>
    <row r="63" spans="3:7" s="56" customFormat="1" ht="15.75">
      <c r="C63" s="99"/>
      <c r="D63" s="103"/>
      <c r="E63" s="102"/>
      <c r="G63" s="98"/>
    </row>
    <row r="64" spans="3:7" s="56" customFormat="1" ht="15.75">
      <c r="C64" s="99"/>
      <c r="D64" s="103"/>
      <c r="E64" s="102"/>
      <c r="G64" s="98"/>
    </row>
    <row r="65" spans="3:7" s="56" customFormat="1" ht="15.75">
      <c r="C65" s="99"/>
      <c r="D65" s="103"/>
      <c r="E65" s="102"/>
      <c r="G65" s="98"/>
    </row>
    <row r="66" spans="3:7" s="56" customFormat="1" ht="15.75">
      <c r="C66" s="99"/>
      <c r="D66" s="103"/>
      <c r="E66" s="103"/>
      <c r="G66" s="98"/>
    </row>
    <row r="67" spans="3:7" s="56" customFormat="1" ht="15.75">
      <c r="C67" s="99"/>
      <c r="D67" s="104"/>
      <c r="E67" s="104"/>
      <c r="G67" s="105"/>
    </row>
    <row r="68" spans="3:7" s="56" customFormat="1" ht="15.75">
      <c r="C68" s="99"/>
      <c r="D68" s="104"/>
      <c r="E68" s="104"/>
      <c r="G68" s="98"/>
    </row>
    <row r="69" spans="4:7" s="56" customFormat="1" ht="15.75">
      <c r="D69" s="106"/>
      <c r="E69" s="106"/>
      <c r="G69" s="98"/>
    </row>
    <row r="70" spans="4:7" s="56" customFormat="1" ht="15.75">
      <c r="D70" s="103"/>
      <c r="E70" s="106"/>
      <c r="G70" s="98"/>
    </row>
    <row r="71" spans="4:7" s="56" customFormat="1" ht="15.75">
      <c r="D71" s="103"/>
      <c r="E71" s="106"/>
      <c r="G71" s="98"/>
    </row>
    <row r="72" spans="4:7" s="56" customFormat="1" ht="15.75">
      <c r="D72" s="106"/>
      <c r="E72" s="107"/>
      <c r="G72" s="98"/>
    </row>
    <row r="73" spans="4:7" s="56" customFormat="1" ht="15.75">
      <c r="D73" s="106"/>
      <c r="E73" s="107"/>
      <c r="G73" s="98"/>
    </row>
    <row r="74" spans="4:7" s="56" customFormat="1" ht="15.75">
      <c r="D74" s="106"/>
      <c r="E74" s="106"/>
      <c r="G74" s="98"/>
    </row>
    <row r="75" spans="4:7" s="56" customFormat="1" ht="15.75">
      <c r="D75" s="106"/>
      <c r="E75" s="106"/>
      <c r="G75" s="98"/>
    </row>
    <row r="76" spans="4:7" s="56" customFormat="1" ht="15.75">
      <c r="D76" s="106"/>
      <c r="E76" s="106"/>
      <c r="G76" s="98"/>
    </row>
    <row r="77" spans="4:7" s="56" customFormat="1" ht="15.75">
      <c r="D77" s="106"/>
      <c r="E77" s="106"/>
      <c r="G77" s="98"/>
    </row>
    <row r="78" spans="4:7" s="56" customFormat="1" ht="15.75">
      <c r="D78" s="106"/>
      <c r="E78" s="106"/>
      <c r="G78" s="98"/>
    </row>
    <row r="79" spans="4:7" s="56" customFormat="1" ht="15.75">
      <c r="D79" s="106"/>
      <c r="E79" s="106"/>
      <c r="G79" s="98"/>
    </row>
    <row r="80" spans="4:7" s="56" customFormat="1" ht="15.75">
      <c r="D80" s="106"/>
      <c r="E80" s="106"/>
      <c r="G80" s="98"/>
    </row>
    <row r="81" spans="4:7" s="56" customFormat="1" ht="15.75">
      <c r="D81" s="106"/>
      <c r="E81" s="106"/>
      <c r="G81" s="98"/>
    </row>
    <row r="82" spans="4:7" s="56" customFormat="1" ht="15.75">
      <c r="D82" s="106"/>
      <c r="E82" s="106"/>
      <c r="G82" s="98"/>
    </row>
    <row r="83" spans="4:7" s="56" customFormat="1" ht="15.75">
      <c r="D83" s="106"/>
      <c r="E83" s="106"/>
      <c r="G83" s="98"/>
    </row>
    <row r="84" spans="4:7" s="56" customFormat="1" ht="15.75">
      <c r="D84" s="106"/>
      <c r="E84" s="106"/>
      <c r="G84" s="98"/>
    </row>
    <row r="85" spans="4:7" s="56" customFormat="1" ht="15.75">
      <c r="D85" s="106"/>
      <c r="E85" s="106"/>
      <c r="G85" s="98"/>
    </row>
    <row r="86" spans="4:7" s="56" customFormat="1" ht="15.75">
      <c r="D86" s="106"/>
      <c r="E86" s="106"/>
      <c r="G86" s="98"/>
    </row>
    <row r="87" spans="4:7" s="56" customFormat="1" ht="15.75">
      <c r="D87" s="106"/>
      <c r="E87" s="106"/>
      <c r="G87" s="98"/>
    </row>
    <row r="88" spans="4:7" s="56" customFormat="1" ht="15.75">
      <c r="D88" s="106"/>
      <c r="E88" s="106"/>
      <c r="G88" s="98"/>
    </row>
    <row r="89" spans="4:7" s="56" customFormat="1" ht="15.75">
      <c r="D89" s="106"/>
      <c r="E89" s="106"/>
      <c r="G89" s="98"/>
    </row>
    <row r="90" spans="4:7" s="56" customFormat="1" ht="15.75">
      <c r="D90" s="106"/>
      <c r="E90" s="106"/>
      <c r="G90" s="98"/>
    </row>
    <row r="91" spans="4:7" s="56" customFormat="1" ht="15.75">
      <c r="D91" s="106"/>
      <c r="E91" s="106"/>
      <c r="G91" s="98"/>
    </row>
    <row r="92" spans="4:7" s="56" customFormat="1" ht="15.75">
      <c r="D92" s="106"/>
      <c r="E92" s="106"/>
      <c r="G92" s="98"/>
    </row>
    <row r="93" spans="4:7" s="56" customFormat="1" ht="15.75">
      <c r="D93" s="106"/>
      <c r="E93" s="106"/>
      <c r="G93" s="98"/>
    </row>
    <row r="94" spans="4:7" s="56" customFormat="1" ht="15.75">
      <c r="D94" s="106"/>
      <c r="E94" s="106"/>
      <c r="G94" s="98"/>
    </row>
    <row r="95" spans="4:7" s="56" customFormat="1" ht="15.75">
      <c r="D95" s="106"/>
      <c r="E95" s="106"/>
      <c r="G95" s="98"/>
    </row>
    <row r="96" spans="4:7" s="56" customFormat="1" ht="15.75">
      <c r="D96" s="106"/>
      <c r="E96" s="106"/>
      <c r="G96" s="98"/>
    </row>
    <row r="97" spans="4:7" s="56" customFormat="1" ht="15.75">
      <c r="D97" s="106"/>
      <c r="E97" s="106"/>
      <c r="G97" s="98"/>
    </row>
    <row r="98" spans="4:7" s="56" customFormat="1" ht="15.75">
      <c r="D98" s="106"/>
      <c r="E98" s="106"/>
      <c r="G98" s="98"/>
    </row>
    <row r="99" spans="4:7" s="56" customFormat="1" ht="15.75">
      <c r="D99" s="106"/>
      <c r="E99" s="106"/>
      <c r="G99" s="98"/>
    </row>
    <row r="100" spans="4:7" s="56" customFormat="1" ht="15.75">
      <c r="D100" s="106"/>
      <c r="E100" s="106"/>
      <c r="G100" s="98"/>
    </row>
    <row r="101" spans="4:7" s="56" customFormat="1" ht="15.75">
      <c r="D101" s="106"/>
      <c r="E101" s="106"/>
      <c r="G101" s="98"/>
    </row>
    <row r="102" spans="4:7" s="56" customFormat="1" ht="15.75">
      <c r="D102" s="106"/>
      <c r="E102" s="106"/>
      <c r="G102" s="98"/>
    </row>
    <row r="103" spans="4:7" s="56" customFormat="1" ht="15.75">
      <c r="D103" s="106"/>
      <c r="E103" s="106"/>
      <c r="G103" s="98"/>
    </row>
    <row r="104" spans="4:7" s="56" customFormat="1" ht="15.75">
      <c r="D104" s="106"/>
      <c r="E104" s="106"/>
      <c r="G104" s="98"/>
    </row>
    <row r="105" spans="4:7" s="56" customFormat="1" ht="15.75">
      <c r="D105" s="106"/>
      <c r="E105" s="106"/>
      <c r="G105" s="98"/>
    </row>
    <row r="106" spans="4:7" s="56" customFormat="1" ht="15.75">
      <c r="D106" s="106"/>
      <c r="E106" s="106"/>
      <c r="G106" s="98"/>
    </row>
    <row r="107" spans="4:7" s="56" customFormat="1" ht="15.75">
      <c r="D107" s="106"/>
      <c r="E107" s="106"/>
      <c r="G107" s="98"/>
    </row>
    <row r="108" spans="4:7" s="56" customFormat="1" ht="15.75">
      <c r="D108" s="106"/>
      <c r="E108" s="106"/>
      <c r="G108" s="98"/>
    </row>
    <row r="109" spans="4:7" s="56" customFormat="1" ht="15.75">
      <c r="D109" s="106"/>
      <c r="E109" s="106"/>
      <c r="G109" s="98"/>
    </row>
    <row r="110" spans="4:7" s="56" customFormat="1" ht="15.75">
      <c r="D110" s="106"/>
      <c r="E110" s="106"/>
      <c r="G110" s="98"/>
    </row>
    <row r="111" spans="4:7" s="56" customFormat="1" ht="15.75">
      <c r="D111" s="106"/>
      <c r="E111" s="106"/>
      <c r="G111" s="98"/>
    </row>
    <row r="112" spans="4:7" s="56" customFormat="1" ht="15.75">
      <c r="D112" s="106"/>
      <c r="E112" s="106"/>
      <c r="G112" s="98"/>
    </row>
    <row r="113" spans="4:7" s="56" customFormat="1" ht="15.75">
      <c r="D113" s="106"/>
      <c r="E113" s="106"/>
      <c r="G113" s="98"/>
    </row>
    <row r="114" spans="4:7" s="56" customFormat="1" ht="15.75">
      <c r="D114" s="106"/>
      <c r="E114" s="106"/>
      <c r="G114" s="98"/>
    </row>
    <row r="115" spans="4:7" s="56" customFormat="1" ht="15.75">
      <c r="D115" s="106"/>
      <c r="E115" s="106"/>
      <c r="G115" s="98"/>
    </row>
    <row r="116" spans="4:7" s="56" customFormat="1" ht="15.75">
      <c r="D116" s="106"/>
      <c r="E116" s="106"/>
      <c r="G116" s="98"/>
    </row>
    <row r="117" spans="4:7" s="56" customFormat="1" ht="15.75">
      <c r="D117" s="106"/>
      <c r="E117" s="106"/>
      <c r="G117" s="98"/>
    </row>
    <row r="118" spans="4:7" s="56" customFormat="1" ht="15.75">
      <c r="D118" s="106"/>
      <c r="E118" s="106"/>
      <c r="G118" s="98"/>
    </row>
    <row r="119" spans="4:7" s="56" customFormat="1" ht="15.75">
      <c r="D119" s="106"/>
      <c r="E119" s="106"/>
      <c r="G119" s="98"/>
    </row>
    <row r="120" spans="4:7" s="56" customFormat="1" ht="15.75">
      <c r="D120" s="106"/>
      <c r="E120" s="106"/>
      <c r="G120" s="98"/>
    </row>
    <row r="121" spans="4:7" s="56" customFormat="1" ht="15.75">
      <c r="D121" s="106"/>
      <c r="E121" s="106"/>
      <c r="G121" s="98"/>
    </row>
    <row r="122" spans="4:7" s="56" customFormat="1" ht="15.75">
      <c r="D122" s="106"/>
      <c r="E122" s="106"/>
      <c r="G122" s="98"/>
    </row>
    <row r="123" spans="4:7" s="56" customFormat="1" ht="15.75">
      <c r="D123" s="106"/>
      <c r="E123" s="106"/>
      <c r="G123" s="98"/>
    </row>
    <row r="124" spans="4:8" s="56" customFormat="1" ht="15.75">
      <c r="D124" s="106"/>
      <c r="E124" s="106"/>
      <c r="G124" s="74"/>
      <c r="H124" s="26"/>
    </row>
    <row r="125" spans="2:5" ht="15.75">
      <c r="B125" s="56"/>
      <c r="C125" s="56"/>
      <c r="D125" s="106"/>
      <c r="E125" s="106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L98"/>
  <sheetViews>
    <sheetView zoomScale="135" zoomScaleNormal="135" zoomScaleSheetLayoutView="100" zoomScalePageLayoutView="0" workbookViewId="0" topLeftCell="B22">
      <selection activeCell="D38" sqref="D38"/>
    </sheetView>
  </sheetViews>
  <sheetFormatPr defaultColWidth="9.140625" defaultRowHeight="21.75"/>
  <cols>
    <col min="1" max="1" width="1.1484375" style="109" hidden="1" customWidth="1"/>
    <col min="2" max="3" width="16.140625" style="109" customWidth="1"/>
    <col min="4" max="4" width="32.57421875" style="109" customWidth="1"/>
    <col min="5" max="5" width="7.8515625" style="109" customWidth="1"/>
    <col min="6" max="6" width="16.00390625" style="109" customWidth="1"/>
    <col min="7" max="7" width="2.7109375" style="109" customWidth="1"/>
    <col min="8" max="9" width="2.8515625" style="109" customWidth="1"/>
    <col min="10" max="10" width="11.8515625" style="109" customWidth="1"/>
    <col min="11" max="11" width="14.00390625" style="109" customWidth="1"/>
    <col min="12" max="16384" width="9.140625" style="109" customWidth="1"/>
  </cols>
  <sheetData>
    <row r="1" spans="2:6" ht="23.25" customHeight="1">
      <c r="B1" s="373" t="s">
        <v>132</v>
      </c>
      <c r="C1" s="373"/>
      <c r="D1" s="373"/>
      <c r="E1" s="373"/>
      <c r="F1" s="373"/>
    </row>
    <row r="2" spans="2:6" ht="23.25" customHeight="1">
      <c r="B2" s="373" t="s">
        <v>430</v>
      </c>
      <c r="C2" s="373"/>
      <c r="D2" s="373"/>
      <c r="E2" s="373"/>
      <c r="F2" s="373"/>
    </row>
    <row r="3" spans="2:6" ht="23.25" customHeight="1">
      <c r="B3" s="110"/>
      <c r="C3" s="110"/>
      <c r="D3" s="110"/>
      <c r="E3" s="111" t="s">
        <v>513</v>
      </c>
      <c r="F3" s="111"/>
    </row>
    <row r="4" spans="2:6" ht="23.25" customHeight="1">
      <c r="B4" s="373" t="s">
        <v>58</v>
      </c>
      <c r="C4" s="373"/>
      <c r="D4" s="373"/>
      <c r="E4" s="373"/>
      <c r="F4" s="373"/>
    </row>
    <row r="5" spans="2:6" ht="23.25" customHeight="1">
      <c r="B5" s="110"/>
      <c r="C5" s="110"/>
      <c r="D5" s="111" t="s">
        <v>514</v>
      </c>
      <c r="E5" s="111"/>
      <c r="F5" s="110"/>
    </row>
    <row r="6" spans="2:6" ht="5.25" customHeight="1" thickBot="1">
      <c r="B6" s="112"/>
      <c r="C6" s="112"/>
      <c r="D6" s="112"/>
      <c r="E6" s="112"/>
      <c r="F6" s="112"/>
    </row>
    <row r="7" spans="2:6" ht="18" thickTop="1">
      <c r="B7" s="374" t="s">
        <v>33</v>
      </c>
      <c r="C7" s="375"/>
      <c r="D7" s="113"/>
      <c r="E7" s="114"/>
      <c r="F7" s="115" t="s">
        <v>36</v>
      </c>
    </row>
    <row r="8" spans="2:6" ht="17.25">
      <c r="B8" s="116" t="s">
        <v>34</v>
      </c>
      <c r="C8" s="116" t="s">
        <v>35</v>
      </c>
      <c r="D8" s="33" t="s">
        <v>27</v>
      </c>
      <c r="E8" s="117" t="s">
        <v>28</v>
      </c>
      <c r="F8" s="118" t="s">
        <v>35</v>
      </c>
    </row>
    <row r="9" spans="2:6" ht="18" thickBot="1">
      <c r="B9" s="119" t="s">
        <v>20</v>
      </c>
      <c r="C9" s="119" t="s">
        <v>20</v>
      </c>
      <c r="D9" s="120"/>
      <c r="E9" s="121"/>
      <c r="F9" s="122" t="s">
        <v>20</v>
      </c>
    </row>
    <row r="10" spans="2:6" ht="18" thickTop="1">
      <c r="B10" s="123"/>
      <c r="C10" s="124">
        <v>11805463.47</v>
      </c>
      <c r="D10" s="109" t="s">
        <v>37</v>
      </c>
      <c r="E10" s="114"/>
      <c r="F10" s="125">
        <v>11805463.47</v>
      </c>
    </row>
    <row r="11" spans="2:6" ht="17.25">
      <c r="B11" s="123"/>
      <c r="C11" s="125"/>
      <c r="D11" s="126" t="s">
        <v>494</v>
      </c>
      <c r="E11" s="127"/>
      <c r="F11" s="125"/>
    </row>
    <row r="12" spans="2:6" ht="17.25">
      <c r="B12" s="123">
        <v>79000</v>
      </c>
      <c r="C12" s="125"/>
      <c r="D12" s="109" t="s">
        <v>38</v>
      </c>
      <c r="E12" s="127">
        <v>100</v>
      </c>
      <c r="F12" s="128"/>
    </row>
    <row r="13" spans="2:6" ht="17.25">
      <c r="B13" s="123">
        <v>13650</v>
      </c>
      <c r="C13" s="125">
        <v>30</v>
      </c>
      <c r="D13" s="109" t="s">
        <v>39</v>
      </c>
      <c r="E13" s="127">
        <v>120</v>
      </c>
      <c r="F13" s="128">
        <v>30</v>
      </c>
    </row>
    <row r="14" spans="2:6" ht="17.25">
      <c r="B14" s="123">
        <v>39745</v>
      </c>
      <c r="C14" s="125"/>
      <c r="D14" s="109" t="s">
        <v>40</v>
      </c>
      <c r="E14" s="127">
        <v>200</v>
      </c>
      <c r="F14" s="128"/>
    </row>
    <row r="15" spans="2:6" ht="17.25">
      <c r="B15" s="129">
        <v>0</v>
      </c>
      <c r="C15" s="125"/>
      <c r="D15" s="109" t="s">
        <v>41</v>
      </c>
      <c r="E15" s="127">
        <v>250</v>
      </c>
      <c r="F15" s="128"/>
    </row>
    <row r="16" spans="2:6" ht="17.25">
      <c r="B16" s="123">
        <v>18000</v>
      </c>
      <c r="C16" s="128"/>
      <c r="D16" s="109" t="s">
        <v>42</v>
      </c>
      <c r="E16" s="127">
        <v>300</v>
      </c>
      <c r="F16" s="128"/>
    </row>
    <row r="17" spans="2:6" ht="17.25">
      <c r="B17" s="123">
        <v>0</v>
      </c>
      <c r="C17" s="125"/>
      <c r="D17" s="109" t="s">
        <v>69</v>
      </c>
      <c r="E17" s="127">
        <v>350</v>
      </c>
      <c r="F17" s="128"/>
    </row>
    <row r="18" spans="2:6" ht="17.25">
      <c r="B18" s="123">
        <v>7483331</v>
      </c>
      <c r="C18" s="125"/>
      <c r="D18" s="109" t="s">
        <v>43</v>
      </c>
      <c r="E18" s="127">
        <v>1000</v>
      </c>
      <c r="F18" s="128"/>
    </row>
    <row r="19" spans="2:6" ht="17.25">
      <c r="B19" s="123">
        <v>6885347</v>
      </c>
      <c r="C19" s="128"/>
      <c r="D19" s="109" t="s">
        <v>44</v>
      </c>
      <c r="E19" s="127">
        <v>2000</v>
      </c>
      <c r="F19" s="125"/>
    </row>
    <row r="20" spans="2:6" ht="18" thickBot="1">
      <c r="B20" s="130">
        <f>SUM(B12:B19)</f>
        <v>14519073</v>
      </c>
      <c r="C20" s="131">
        <f>SUM(C12:C19)</f>
        <v>30</v>
      </c>
      <c r="E20" s="127"/>
      <c r="F20" s="132">
        <f>SUM(F12:F19)</f>
        <v>30</v>
      </c>
    </row>
    <row r="21" spans="2:6" ht="18" thickTop="1">
      <c r="B21" s="133"/>
      <c r="C21" s="125"/>
      <c r="D21" s="109" t="s">
        <v>434</v>
      </c>
      <c r="E21" s="127"/>
      <c r="F21" s="135"/>
    </row>
    <row r="22" spans="2:6" ht="17.25">
      <c r="B22" s="133"/>
      <c r="C22" s="125"/>
      <c r="D22" s="109" t="s">
        <v>439</v>
      </c>
      <c r="E22" s="127"/>
      <c r="F22" s="135"/>
    </row>
    <row r="23" spans="2:6" ht="17.25">
      <c r="B23" s="133"/>
      <c r="C23" s="125"/>
      <c r="D23" s="109" t="s">
        <v>67</v>
      </c>
      <c r="E23" s="127">
        <v>3000</v>
      </c>
      <c r="F23" s="135"/>
    </row>
    <row r="24" spans="3:6" ht="17.25">
      <c r="C24" s="125"/>
      <c r="D24" s="109" t="s">
        <v>198</v>
      </c>
      <c r="E24" s="136">
        <v>602</v>
      </c>
      <c r="F24" s="125"/>
    </row>
    <row r="25" spans="3:6" ht="17.25">
      <c r="C25" s="125"/>
      <c r="D25" s="109" t="s">
        <v>133</v>
      </c>
      <c r="E25" s="136">
        <v>600</v>
      </c>
      <c r="F25" s="125"/>
    </row>
    <row r="26" spans="3:6" ht="17.25">
      <c r="C26" s="125"/>
      <c r="D26" s="109" t="s">
        <v>227</v>
      </c>
      <c r="E26" s="136"/>
      <c r="F26" s="125"/>
    </row>
    <row r="27" spans="3:6" ht="17.25">
      <c r="C27" s="125">
        <v>500</v>
      </c>
      <c r="D27" s="109" t="s">
        <v>155</v>
      </c>
      <c r="E27" s="136">
        <v>900</v>
      </c>
      <c r="F27" s="135">
        <v>500</v>
      </c>
    </row>
    <row r="28" spans="3:6" ht="17.25">
      <c r="C28" s="125">
        <v>1000</v>
      </c>
      <c r="D28" s="109" t="s">
        <v>78</v>
      </c>
      <c r="E28" s="136">
        <v>700</v>
      </c>
      <c r="F28" s="125">
        <v>1000</v>
      </c>
    </row>
    <row r="29" spans="3:6" ht="17.25">
      <c r="C29" s="125"/>
      <c r="D29" s="109" t="s">
        <v>419</v>
      </c>
      <c r="E29" s="136"/>
      <c r="F29" s="125"/>
    </row>
    <row r="30" spans="3:6" ht="17.25">
      <c r="C30" s="125"/>
      <c r="D30" s="109" t="s">
        <v>433</v>
      </c>
      <c r="E30" s="136"/>
      <c r="F30" s="125"/>
    </row>
    <row r="31" spans="3:6" ht="17.25">
      <c r="C31" s="125"/>
      <c r="D31" s="109" t="s">
        <v>134</v>
      </c>
      <c r="E31" s="136">
        <v>90</v>
      </c>
      <c r="F31" s="125"/>
    </row>
    <row r="32" spans="3:6" ht="17.25">
      <c r="C32" s="125">
        <v>500</v>
      </c>
      <c r="D32" s="109" t="s">
        <v>531</v>
      </c>
      <c r="E32" s="136"/>
      <c r="F32" s="125">
        <v>500</v>
      </c>
    </row>
    <row r="33" spans="3:6" ht="17.25">
      <c r="C33" s="125"/>
      <c r="D33" s="109" t="s">
        <v>530</v>
      </c>
      <c r="E33" s="127"/>
      <c r="F33" s="125"/>
    </row>
    <row r="34" spans="3:6" ht="17.25">
      <c r="C34" s="137">
        <f>SUM(C21:C33)</f>
        <v>2000</v>
      </c>
      <c r="E34" s="127"/>
      <c r="F34" s="137">
        <f>SUM(F21:F33)</f>
        <v>2000</v>
      </c>
    </row>
    <row r="35" spans="3:6" ht="18" thickBot="1">
      <c r="C35" s="131">
        <f>SUM(C34,C20)</f>
        <v>2030</v>
      </c>
      <c r="D35" s="109" t="s">
        <v>45</v>
      </c>
      <c r="E35" s="138"/>
      <c r="F35" s="132">
        <f>SUM(F34,F20)</f>
        <v>2030</v>
      </c>
    </row>
    <row r="36" spans="3:6" ht="18" thickTop="1">
      <c r="C36" s="133"/>
      <c r="E36" s="139"/>
      <c r="F36" s="133"/>
    </row>
    <row r="37" spans="3:6" ht="17.25">
      <c r="C37" s="133"/>
      <c r="E37" s="139"/>
      <c r="F37" s="133"/>
    </row>
    <row r="38" spans="3:6" ht="17.25">
      <c r="C38" s="133"/>
      <c r="E38" s="139"/>
      <c r="F38" s="133"/>
    </row>
    <row r="39" spans="3:6" ht="17.25">
      <c r="C39" s="133"/>
      <c r="E39" s="139"/>
      <c r="F39" s="133"/>
    </row>
    <row r="40" spans="3:6" ht="17.25">
      <c r="C40" s="133"/>
      <c r="E40" s="139"/>
      <c r="F40" s="133"/>
    </row>
    <row r="41" spans="3:6" ht="17.25">
      <c r="C41" s="133"/>
      <c r="E41" s="139"/>
      <c r="F41" s="133"/>
    </row>
    <row r="42" spans="3:6" ht="17.25">
      <c r="C42" s="133"/>
      <c r="E42" s="139"/>
      <c r="F42" s="133"/>
    </row>
    <row r="43" spans="3:6" ht="17.25">
      <c r="C43" s="133"/>
      <c r="E43" s="139"/>
      <c r="F43" s="133"/>
    </row>
    <row r="44" spans="3:6" ht="17.25">
      <c r="C44" s="133"/>
      <c r="E44" s="139"/>
      <c r="F44" s="133"/>
    </row>
    <row r="45" spans="3:6" ht="17.25">
      <c r="C45" s="133"/>
      <c r="E45" s="139"/>
      <c r="F45" s="133"/>
    </row>
    <row r="46" spans="3:6" ht="17.25">
      <c r="C46" s="133"/>
      <c r="E46" s="139"/>
      <c r="F46" s="133"/>
    </row>
    <row r="47" spans="3:6" ht="17.25">
      <c r="C47" s="133"/>
      <c r="E47" s="139"/>
      <c r="F47" s="133"/>
    </row>
    <row r="48" spans="3:6" ht="17.25">
      <c r="C48" s="133"/>
      <c r="E48" s="139"/>
      <c r="F48" s="133"/>
    </row>
    <row r="49" spans="3:6" ht="17.25">
      <c r="C49" s="133"/>
      <c r="E49" s="139"/>
      <c r="F49" s="133"/>
    </row>
    <row r="50" spans="3:6" ht="17.25">
      <c r="C50" s="133"/>
      <c r="E50" s="139"/>
      <c r="F50" s="133"/>
    </row>
    <row r="51" spans="3:6" ht="17.25">
      <c r="C51" s="133"/>
      <c r="E51" s="139"/>
      <c r="F51" s="133"/>
    </row>
    <row r="52" spans="3:6" ht="18" thickBot="1">
      <c r="C52" s="133"/>
      <c r="E52" s="139"/>
      <c r="F52" s="133"/>
    </row>
    <row r="53" spans="2:6" ht="17.25" customHeight="1" thickTop="1">
      <c r="B53" s="376" t="s">
        <v>33</v>
      </c>
      <c r="C53" s="377"/>
      <c r="D53" s="140"/>
      <c r="E53" s="141"/>
      <c r="F53" s="115" t="s">
        <v>36</v>
      </c>
    </row>
    <row r="54" spans="2:6" ht="17.25" customHeight="1">
      <c r="B54" s="116" t="s">
        <v>34</v>
      </c>
      <c r="C54" s="118" t="s">
        <v>35</v>
      </c>
      <c r="D54" s="34" t="s">
        <v>27</v>
      </c>
      <c r="E54" s="117" t="s">
        <v>28</v>
      </c>
      <c r="F54" s="118" t="s">
        <v>35</v>
      </c>
    </row>
    <row r="55" spans="2:6" ht="17.25" customHeight="1" thickBot="1">
      <c r="B55" s="119" t="s">
        <v>20</v>
      </c>
      <c r="C55" s="122" t="s">
        <v>20</v>
      </c>
      <c r="D55" s="112"/>
      <c r="E55" s="121"/>
      <c r="F55" s="122" t="s">
        <v>20</v>
      </c>
    </row>
    <row r="56" spans="2:10" ht="17.25" customHeight="1" thickTop="1">
      <c r="B56" s="123"/>
      <c r="C56" s="125"/>
      <c r="D56" s="126" t="s">
        <v>46</v>
      </c>
      <c r="E56" s="136"/>
      <c r="F56" s="125"/>
      <c r="J56" s="142"/>
    </row>
    <row r="57" spans="2:10" ht="17.25" customHeight="1">
      <c r="B57" s="143">
        <v>485369</v>
      </c>
      <c r="C57" s="144"/>
      <c r="D57" s="145" t="s">
        <v>47</v>
      </c>
      <c r="E57" s="146">
        <v>5000</v>
      </c>
      <c r="F57" s="144"/>
      <c r="J57" s="147"/>
    </row>
    <row r="58" spans="2:11" ht="17.25" customHeight="1">
      <c r="B58" s="143">
        <v>2779800</v>
      </c>
      <c r="C58" s="144">
        <v>228450</v>
      </c>
      <c r="D58" s="145" t="s">
        <v>48</v>
      </c>
      <c r="E58" s="146">
        <v>5100</v>
      </c>
      <c r="F58" s="144">
        <v>228450</v>
      </c>
      <c r="J58" s="109" t="s">
        <v>457</v>
      </c>
      <c r="K58" s="148">
        <f>C57+C58+C59+C60+C61+C62+C64+C66+C67+C69+C71+C73</f>
        <v>418460</v>
      </c>
    </row>
    <row r="59" spans="2:10" ht="17.25" customHeight="1">
      <c r="B59" s="143">
        <v>103200</v>
      </c>
      <c r="C59" s="144">
        <v>8440</v>
      </c>
      <c r="D59" s="145" t="s">
        <v>49</v>
      </c>
      <c r="E59" s="146">
        <v>5120</v>
      </c>
      <c r="F59" s="144">
        <v>8440</v>
      </c>
      <c r="J59" s="147"/>
    </row>
    <row r="60" spans="2:10" ht="17.25" customHeight="1">
      <c r="B60" s="143">
        <v>876240</v>
      </c>
      <c r="C60" s="144">
        <v>73020</v>
      </c>
      <c r="D60" s="145" t="s">
        <v>50</v>
      </c>
      <c r="E60" s="146">
        <v>5130</v>
      </c>
      <c r="F60" s="144">
        <v>73020</v>
      </c>
      <c r="J60" s="147"/>
    </row>
    <row r="61" spans="2:10" ht="17.25" customHeight="1">
      <c r="B61" s="143">
        <v>1988015</v>
      </c>
      <c r="C61" s="144">
        <v>106150</v>
      </c>
      <c r="D61" s="145" t="s">
        <v>51</v>
      </c>
      <c r="E61" s="146">
        <v>5200</v>
      </c>
      <c r="F61" s="144">
        <v>106150</v>
      </c>
      <c r="J61" s="147"/>
    </row>
    <row r="62" spans="2:12" ht="17.25" customHeight="1">
      <c r="B62" s="143">
        <v>1045613</v>
      </c>
      <c r="C62" s="144">
        <v>2400</v>
      </c>
      <c r="D62" s="145" t="s">
        <v>52</v>
      </c>
      <c r="E62" s="146">
        <v>5250</v>
      </c>
      <c r="F62" s="144">
        <v>2400</v>
      </c>
      <c r="J62" s="147"/>
      <c r="K62" s="149"/>
      <c r="L62" s="148"/>
    </row>
    <row r="63" spans="2:12" ht="17.25" customHeight="1">
      <c r="B63" s="143">
        <v>1389387</v>
      </c>
      <c r="C63" s="144"/>
      <c r="D63" s="145" t="s">
        <v>52</v>
      </c>
      <c r="E63" s="146">
        <v>6250</v>
      </c>
      <c r="F63" s="144"/>
      <c r="J63" s="147"/>
      <c r="K63" s="149"/>
      <c r="L63" s="148"/>
    </row>
    <row r="64" spans="2:10" ht="17.25" customHeight="1">
      <c r="B64" s="143">
        <v>250000</v>
      </c>
      <c r="C64" s="144"/>
      <c r="D64" s="145" t="s">
        <v>53</v>
      </c>
      <c r="E64" s="146">
        <v>5270</v>
      </c>
      <c r="F64" s="144"/>
      <c r="J64" s="147"/>
    </row>
    <row r="65" spans="2:10" ht="17.25" customHeight="1">
      <c r="B65" s="143">
        <v>952560</v>
      </c>
      <c r="C65" s="144"/>
      <c r="D65" s="145" t="s">
        <v>53</v>
      </c>
      <c r="E65" s="146">
        <v>6270</v>
      </c>
      <c r="F65" s="144"/>
      <c r="J65" s="147"/>
    </row>
    <row r="66" spans="2:10" ht="17.25" customHeight="1">
      <c r="B66" s="143">
        <v>159000</v>
      </c>
      <c r="C66" s="144"/>
      <c r="D66" s="145" t="s">
        <v>54</v>
      </c>
      <c r="E66" s="146">
        <v>5300</v>
      </c>
      <c r="F66" s="144"/>
      <c r="J66" s="147"/>
    </row>
    <row r="67" spans="2:10" ht="17.25" customHeight="1">
      <c r="B67" s="143">
        <v>0</v>
      </c>
      <c r="C67" s="144"/>
      <c r="D67" s="145" t="s">
        <v>55</v>
      </c>
      <c r="E67" s="146">
        <v>5400</v>
      </c>
      <c r="F67" s="144"/>
      <c r="J67" s="147"/>
    </row>
    <row r="68" spans="2:10" ht="17.25" customHeight="1">
      <c r="B68" s="143">
        <v>1290200</v>
      </c>
      <c r="C68" s="144"/>
      <c r="D68" s="145" t="s">
        <v>55</v>
      </c>
      <c r="E68" s="146">
        <v>6400</v>
      </c>
      <c r="F68" s="144"/>
      <c r="J68" s="147"/>
    </row>
    <row r="69" spans="2:10" ht="17.25" customHeight="1">
      <c r="B69" s="143">
        <v>0</v>
      </c>
      <c r="C69" s="144"/>
      <c r="D69" s="145" t="s">
        <v>56</v>
      </c>
      <c r="E69" s="146">
        <v>5450</v>
      </c>
      <c r="F69" s="144"/>
      <c r="J69" s="147"/>
    </row>
    <row r="70" spans="2:10" ht="17.25" customHeight="1">
      <c r="B70" s="143">
        <v>185200</v>
      </c>
      <c r="C70" s="144"/>
      <c r="D70" s="145" t="s">
        <v>56</v>
      </c>
      <c r="E70" s="146">
        <v>6450</v>
      </c>
      <c r="F70" s="144"/>
      <c r="J70" s="147"/>
    </row>
    <row r="71" spans="2:10" ht="17.25" customHeight="1">
      <c r="B71" s="143">
        <v>0</v>
      </c>
      <c r="C71" s="144"/>
      <c r="D71" s="145" t="s">
        <v>57</v>
      </c>
      <c r="E71" s="146">
        <v>5500</v>
      </c>
      <c r="F71" s="144"/>
      <c r="J71" s="147"/>
    </row>
    <row r="72" spans="2:10" ht="17.25" customHeight="1">
      <c r="B72" s="143">
        <v>1150000</v>
      </c>
      <c r="C72" s="144"/>
      <c r="D72" s="145" t="s">
        <v>57</v>
      </c>
      <c r="E72" s="146">
        <v>6500</v>
      </c>
      <c r="F72" s="144"/>
      <c r="J72" s="147"/>
    </row>
    <row r="73" spans="2:10" ht="17.25" customHeight="1">
      <c r="B73" s="143">
        <v>0</v>
      </c>
      <c r="C73" s="144"/>
      <c r="D73" s="145" t="s">
        <v>190</v>
      </c>
      <c r="E73" s="146">
        <v>5550</v>
      </c>
      <c r="F73" s="144"/>
      <c r="J73" s="147"/>
    </row>
    <row r="74" spans="2:10" ht="17.25" customHeight="1">
      <c r="B74" s="123">
        <v>1748000</v>
      </c>
      <c r="C74" s="144"/>
      <c r="D74" s="109" t="s">
        <v>190</v>
      </c>
      <c r="E74" s="136">
        <v>6550</v>
      </c>
      <c r="F74" s="125"/>
      <c r="J74" s="147"/>
    </row>
    <row r="75" spans="2:10" ht="17.25" customHeight="1" thickBot="1">
      <c r="B75" s="130">
        <f>SUM(B57:B74)</f>
        <v>14402584</v>
      </c>
      <c r="C75" s="150">
        <f>SUM(C57:C74)</f>
        <v>418460</v>
      </c>
      <c r="D75" s="151"/>
      <c r="E75" s="136"/>
      <c r="F75" s="132">
        <f>SUM(F57:F74)</f>
        <v>418460</v>
      </c>
      <c r="J75" s="142"/>
    </row>
    <row r="76" spans="2:10" ht="17.25" customHeight="1" thickTop="1">
      <c r="B76" s="152"/>
      <c r="C76" s="153"/>
      <c r="D76" s="154" t="s">
        <v>78</v>
      </c>
      <c r="E76" s="117">
        <v>700</v>
      </c>
      <c r="F76" s="155"/>
      <c r="J76" s="142"/>
    </row>
    <row r="77" spans="2:10" ht="17.25" customHeight="1">
      <c r="B77" s="152"/>
      <c r="C77" s="153"/>
      <c r="D77" s="154" t="s">
        <v>440</v>
      </c>
      <c r="E77" s="117"/>
      <c r="F77" s="155"/>
      <c r="J77" s="142"/>
    </row>
    <row r="78" spans="2:10" ht="17.25" customHeight="1">
      <c r="B78" s="152"/>
      <c r="C78" s="153"/>
      <c r="D78" s="154" t="s">
        <v>431</v>
      </c>
      <c r="E78" s="117"/>
      <c r="F78" s="155"/>
      <c r="J78" s="142"/>
    </row>
    <row r="79" spans="2:10" ht="17.25" customHeight="1">
      <c r="B79" s="152"/>
      <c r="C79" s="153"/>
      <c r="D79" s="154" t="s">
        <v>432</v>
      </c>
      <c r="E79" s="117"/>
      <c r="F79" s="155"/>
      <c r="J79" s="142"/>
    </row>
    <row r="80" spans="2:10" ht="17.25" customHeight="1">
      <c r="B80" s="152"/>
      <c r="C80" s="153"/>
      <c r="D80" s="154" t="s">
        <v>455</v>
      </c>
      <c r="E80" s="117"/>
      <c r="F80" s="155"/>
      <c r="J80" s="142"/>
    </row>
    <row r="81" spans="2:6" ht="17.25" customHeight="1">
      <c r="B81" s="152"/>
      <c r="C81" s="153"/>
      <c r="D81" s="154" t="s">
        <v>227</v>
      </c>
      <c r="E81" s="117"/>
      <c r="F81" s="155"/>
    </row>
    <row r="82" spans="2:6" ht="17.25" customHeight="1">
      <c r="B82" s="152"/>
      <c r="C82" s="153">
        <v>116346.5</v>
      </c>
      <c r="D82" s="154" t="s">
        <v>133</v>
      </c>
      <c r="E82" s="117"/>
      <c r="F82" s="155">
        <v>116346.5</v>
      </c>
    </row>
    <row r="83" spans="2:6" ht="17.25" customHeight="1">
      <c r="B83" s="135"/>
      <c r="C83" s="156">
        <v>49506.95</v>
      </c>
      <c r="D83" s="154" t="s">
        <v>156</v>
      </c>
      <c r="E83" s="136">
        <v>900</v>
      </c>
      <c r="F83" s="135">
        <v>49506.95</v>
      </c>
    </row>
    <row r="84" spans="2:6" ht="17.25" customHeight="1">
      <c r="B84" s="157"/>
      <c r="C84" s="156">
        <v>324000</v>
      </c>
      <c r="D84" s="158" t="s">
        <v>458</v>
      </c>
      <c r="E84" s="136"/>
      <c r="F84" s="125">
        <v>324000</v>
      </c>
    </row>
    <row r="85" spans="2:6" ht="17.25" customHeight="1">
      <c r="B85" s="157"/>
      <c r="C85" s="153">
        <v>2000</v>
      </c>
      <c r="D85" s="158" t="s">
        <v>135</v>
      </c>
      <c r="E85" s="159">
        <v>90</v>
      </c>
      <c r="F85" s="144">
        <v>2000</v>
      </c>
    </row>
    <row r="86" spans="3:6" ht="17.25" customHeight="1">
      <c r="C86" s="160">
        <f>SUM(C76:C85)</f>
        <v>491853.45</v>
      </c>
      <c r="D86" s="145"/>
      <c r="E86" s="161"/>
      <c r="F86" s="162">
        <f>SUM(F76:F85)</f>
        <v>491853.45</v>
      </c>
    </row>
    <row r="87" spans="3:6" ht="17.25" customHeight="1">
      <c r="C87" s="137">
        <f>SUM(C86,C75)</f>
        <v>910313.45</v>
      </c>
      <c r="D87" s="163" t="s">
        <v>151</v>
      </c>
      <c r="E87" s="157"/>
      <c r="F87" s="164">
        <f>SUM(F86,F75)</f>
        <v>910313.45</v>
      </c>
    </row>
    <row r="88" spans="3:6" ht="17.25" customHeight="1">
      <c r="C88" s="125">
        <f>C35-C87</f>
        <v>-908283.45</v>
      </c>
      <c r="D88" s="165" t="s">
        <v>203</v>
      </c>
      <c r="E88" s="157"/>
      <c r="F88" s="166">
        <f>F35-F87</f>
        <v>-908283.45</v>
      </c>
    </row>
    <row r="89" spans="3:6" ht="17.25" customHeight="1">
      <c r="C89" s="125"/>
      <c r="D89" s="163" t="s">
        <v>199</v>
      </c>
      <c r="E89" s="157"/>
      <c r="F89" s="125"/>
    </row>
    <row r="90" spans="3:6" ht="17.25" customHeight="1">
      <c r="C90" s="125">
        <v>0</v>
      </c>
      <c r="D90" s="165" t="s">
        <v>204</v>
      </c>
      <c r="E90" s="157"/>
      <c r="F90" s="167"/>
    </row>
    <row r="91" spans="3:11" ht="17.25" customHeight="1" thickBot="1">
      <c r="C91" s="131">
        <f>C10+C88</f>
        <v>10897180.020000001</v>
      </c>
      <c r="D91" s="163" t="s">
        <v>200</v>
      </c>
      <c r="E91" s="157"/>
      <c r="F91" s="132">
        <f>F10+F88</f>
        <v>10897180.020000001</v>
      </c>
      <c r="J91" s="148">
        <f>F91</f>
        <v>10897180.020000001</v>
      </c>
      <c r="K91" s="148">
        <f>งบทดลอง!H9</f>
        <v>10897180.02</v>
      </c>
    </row>
    <row r="92" ht="17.25" customHeight="1" thickTop="1"/>
    <row r="93" spans="10:11" ht="17.25" customHeight="1">
      <c r="J93" s="148"/>
      <c r="K93" s="148">
        <f>K91-J91</f>
        <v>0</v>
      </c>
    </row>
    <row r="94" ht="17.25" customHeight="1"/>
    <row r="95" spans="2:11" ht="17.25" customHeight="1">
      <c r="B95" s="168"/>
      <c r="C95" s="56"/>
      <c r="D95" s="50"/>
      <c r="E95" s="50"/>
      <c r="F95" s="50"/>
      <c r="K95" s="149"/>
    </row>
    <row r="96" spans="2:11" ht="17.25" customHeight="1">
      <c r="B96" s="168"/>
      <c r="C96" s="56"/>
      <c r="D96" s="50"/>
      <c r="E96" s="50"/>
      <c r="F96" s="50"/>
      <c r="J96" s="148">
        <f>J91-C91</f>
        <v>0</v>
      </c>
      <c r="K96" s="148">
        <f>K93-K95</f>
        <v>0</v>
      </c>
    </row>
    <row r="97" spans="2:6" ht="17.25" customHeight="1">
      <c r="B97" s="168"/>
      <c r="C97" s="56"/>
      <c r="D97" s="99"/>
      <c r="E97" s="99"/>
      <c r="F97" s="99"/>
    </row>
    <row r="98" spans="2:6" ht="17.25">
      <c r="B98" s="56"/>
      <c r="C98" s="56"/>
      <c r="D98" s="99"/>
      <c r="E98" s="56"/>
      <c r="F98" s="56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M45"/>
  <sheetViews>
    <sheetView zoomScale="115" zoomScaleNormal="115" zoomScalePageLayoutView="0" workbookViewId="0" topLeftCell="A4">
      <pane ySplit="2460" topLeftCell="A28" activePane="bottomLeft" state="split"/>
      <selection pane="topLeft" activeCell="I4" sqref="I1:J16384"/>
      <selection pane="bottomLeft" activeCell="F39" sqref="F39"/>
    </sheetView>
  </sheetViews>
  <sheetFormatPr defaultColWidth="9.140625" defaultRowHeight="21.75"/>
  <cols>
    <col min="1" max="1" width="28.8515625" style="1" customWidth="1"/>
    <col min="2" max="2" width="8.00390625" style="1" customWidth="1"/>
    <col min="3" max="4" width="12.00390625" style="1" customWidth="1"/>
    <col min="5" max="6" width="13.00390625" style="169" customWidth="1"/>
    <col min="7" max="8" width="12.00390625" style="169" customWidth="1"/>
    <col min="9" max="10" width="13.1406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1.75" customHeight="1">
      <c r="A1" s="354" t="s">
        <v>114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21.75" customHeight="1">
      <c r="A2" s="354" t="s">
        <v>132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21.75" customHeight="1">
      <c r="A3" s="378" t="s">
        <v>515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ht="12" customHeight="1"/>
    <row r="5" spans="1:10" ht="18.75">
      <c r="A5" s="116"/>
      <c r="B5" s="118"/>
      <c r="C5" s="379" t="s">
        <v>115</v>
      </c>
      <c r="D5" s="380"/>
      <c r="E5" s="381" t="s">
        <v>31</v>
      </c>
      <c r="F5" s="381"/>
      <c r="G5" s="382" t="s">
        <v>29</v>
      </c>
      <c r="H5" s="382"/>
      <c r="I5" s="380" t="s">
        <v>116</v>
      </c>
      <c r="J5" s="380"/>
    </row>
    <row r="6" spans="1:10" ht="18.75">
      <c r="A6" s="33" t="s">
        <v>27</v>
      </c>
      <c r="B6" s="117" t="s">
        <v>28</v>
      </c>
      <c r="C6" s="352" t="s">
        <v>561</v>
      </c>
      <c r="D6" s="383"/>
      <c r="E6" s="381" t="s">
        <v>117</v>
      </c>
      <c r="F6" s="381"/>
      <c r="G6" s="381" t="s">
        <v>118</v>
      </c>
      <c r="H6" s="381"/>
      <c r="I6" s="380" t="s">
        <v>516</v>
      </c>
      <c r="J6" s="380"/>
    </row>
    <row r="7" spans="1:10" ht="18.75">
      <c r="A7" s="173"/>
      <c r="B7" s="174"/>
      <c r="C7" s="170" t="s">
        <v>23</v>
      </c>
      <c r="D7" s="171" t="s">
        <v>24</v>
      </c>
      <c r="E7" s="172" t="s">
        <v>23</v>
      </c>
      <c r="F7" s="172" t="s">
        <v>24</v>
      </c>
      <c r="G7" s="172" t="s">
        <v>23</v>
      </c>
      <c r="H7" s="172" t="s">
        <v>24</v>
      </c>
      <c r="I7" s="171" t="s">
        <v>23</v>
      </c>
      <c r="J7" s="171" t="s">
        <v>24</v>
      </c>
    </row>
    <row r="8" spans="1:10" ht="18.75">
      <c r="A8" s="175" t="s">
        <v>111</v>
      </c>
      <c r="B8" s="176">
        <v>10</v>
      </c>
      <c r="C8" s="177"/>
      <c r="D8" s="177"/>
      <c r="E8" s="178"/>
      <c r="F8" s="178"/>
      <c r="G8" s="178"/>
      <c r="H8" s="178"/>
      <c r="I8" s="178">
        <f>SUM(C8+E8+G8-D8-F8-H8)</f>
        <v>0</v>
      </c>
      <c r="J8" s="178"/>
    </row>
    <row r="9" spans="1:10" ht="18.75">
      <c r="A9" s="175" t="s">
        <v>163</v>
      </c>
      <c r="B9" s="176">
        <v>21</v>
      </c>
      <c r="C9" s="177"/>
      <c r="D9" s="177"/>
      <c r="E9" s="178">
        <v>1330784.25</v>
      </c>
      <c r="F9" s="178">
        <v>1286276.25</v>
      </c>
      <c r="G9" s="178"/>
      <c r="H9" s="178">
        <v>44508</v>
      </c>
      <c r="I9" s="178">
        <f>SUM(C9+E9+G9-D9-F9-H9)</f>
        <v>0</v>
      </c>
      <c r="J9" s="178"/>
    </row>
    <row r="10" spans="1:10" ht="18.75">
      <c r="A10" s="175" t="s">
        <v>206</v>
      </c>
      <c r="B10" s="176">
        <v>22</v>
      </c>
      <c r="C10" s="177"/>
      <c r="D10" s="177"/>
      <c r="E10" s="178">
        <v>8165556.96</v>
      </c>
      <c r="F10" s="178"/>
      <c r="G10" s="178"/>
      <c r="H10" s="178">
        <v>107049</v>
      </c>
      <c r="I10" s="178">
        <f aca="true" t="shared" si="0" ref="I10:I33">SUM(C10+E10+G10-D10-F10-H10)</f>
        <v>8058507.96</v>
      </c>
      <c r="J10" s="178"/>
    </row>
    <row r="11" spans="1:13" ht="18.75">
      <c r="A11" s="175" t="s">
        <v>517</v>
      </c>
      <c r="B11" s="176">
        <v>22</v>
      </c>
      <c r="C11" s="137"/>
      <c r="D11" s="137"/>
      <c r="E11" s="160">
        <v>2795245.28</v>
      </c>
      <c r="F11" s="160"/>
      <c r="G11" s="160">
        <v>1530</v>
      </c>
      <c r="H11" s="160">
        <v>758256.45</v>
      </c>
      <c r="I11" s="178">
        <f t="shared" si="0"/>
        <v>2038518.8299999998</v>
      </c>
      <c r="J11" s="178"/>
      <c r="M11" s="13">
        <f>SUM(I9:I13)</f>
        <v>10897180.02</v>
      </c>
    </row>
    <row r="12" spans="1:10" ht="18.75">
      <c r="A12" s="175" t="s">
        <v>183</v>
      </c>
      <c r="B12" s="176">
        <v>22</v>
      </c>
      <c r="C12" s="137"/>
      <c r="D12" s="137"/>
      <c r="E12" s="160">
        <v>780673.06</v>
      </c>
      <c r="F12" s="160"/>
      <c r="G12" s="160"/>
      <c r="H12" s="160"/>
      <c r="I12" s="178">
        <f>SUM(C12+E12+G12-D12-F12-H12)</f>
        <v>780673.06</v>
      </c>
      <c r="J12" s="178"/>
    </row>
    <row r="13" spans="1:10" ht="18.75">
      <c r="A13" s="175" t="s">
        <v>184</v>
      </c>
      <c r="B13" s="176">
        <v>22</v>
      </c>
      <c r="C13" s="137"/>
      <c r="D13" s="137"/>
      <c r="E13" s="160">
        <v>19480.17</v>
      </c>
      <c r="F13" s="160"/>
      <c r="G13" s="160"/>
      <c r="H13" s="160"/>
      <c r="I13" s="178">
        <f>SUM(C13+E13+G13-D13-F13-H13)</f>
        <v>19480.17</v>
      </c>
      <c r="J13" s="178"/>
    </row>
    <row r="14" spans="1:10" ht="18.75">
      <c r="A14" s="175" t="s">
        <v>394</v>
      </c>
      <c r="B14" s="176">
        <v>90</v>
      </c>
      <c r="C14" s="137"/>
      <c r="D14" s="137"/>
      <c r="E14" s="160">
        <v>1956.69</v>
      </c>
      <c r="F14" s="160"/>
      <c r="G14" s="160"/>
      <c r="H14" s="160"/>
      <c r="I14" s="178">
        <f>SUM(C14+E14+G14-D14-F14-H14)</f>
        <v>1956.69</v>
      </c>
      <c r="J14" s="178"/>
    </row>
    <row r="15" spans="1:10" ht="18.75">
      <c r="A15" s="175" t="s">
        <v>395</v>
      </c>
      <c r="B15" s="176"/>
      <c r="C15" s="137"/>
      <c r="D15" s="137"/>
      <c r="E15" s="160">
        <v>241056</v>
      </c>
      <c r="F15" s="160"/>
      <c r="G15" s="160"/>
      <c r="H15" s="160"/>
      <c r="I15" s="178">
        <f t="shared" si="0"/>
        <v>241056</v>
      </c>
      <c r="J15" s="178"/>
    </row>
    <row r="16" spans="1:10" ht="18.75">
      <c r="A16" s="175" t="s">
        <v>135</v>
      </c>
      <c r="B16" s="176">
        <v>90</v>
      </c>
      <c r="C16" s="137"/>
      <c r="D16" s="137"/>
      <c r="E16" s="160"/>
      <c r="F16" s="160"/>
      <c r="G16" s="160">
        <v>2000</v>
      </c>
      <c r="H16" s="160"/>
      <c r="I16" s="178">
        <f t="shared" si="0"/>
        <v>2000</v>
      </c>
      <c r="J16" s="178"/>
    </row>
    <row r="17" spans="1:10" ht="18.75">
      <c r="A17" s="175" t="s">
        <v>458</v>
      </c>
      <c r="B17" s="176">
        <v>704</v>
      </c>
      <c r="C17" s="137"/>
      <c r="D17" s="137"/>
      <c r="E17" s="160">
        <v>6000</v>
      </c>
      <c r="F17" s="160"/>
      <c r="G17" s="160">
        <v>324000</v>
      </c>
      <c r="H17" s="160">
        <v>500</v>
      </c>
      <c r="I17" s="178">
        <f t="shared" si="0"/>
        <v>329500</v>
      </c>
      <c r="J17" s="178"/>
    </row>
    <row r="18" spans="1:10" ht="18.75">
      <c r="A18" s="175" t="s">
        <v>119</v>
      </c>
      <c r="B18" s="176">
        <v>0</v>
      </c>
      <c r="C18" s="137"/>
      <c r="D18" s="137"/>
      <c r="E18" s="160"/>
      <c r="F18" s="160"/>
      <c r="G18" s="160">
        <v>0</v>
      </c>
      <c r="H18" s="160"/>
      <c r="I18" s="178">
        <f t="shared" si="0"/>
        <v>0</v>
      </c>
      <c r="J18" s="178"/>
    </row>
    <row r="19" spans="1:10" ht="18.75">
      <c r="A19" s="175" t="s">
        <v>71</v>
      </c>
      <c r="B19" s="176">
        <v>100</v>
      </c>
      <c r="C19" s="137"/>
      <c r="D19" s="137"/>
      <c r="E19" s="160"/>
      <c r="F19" s="160"/>
      <c r="G19" s="160">
        <v>228450</v>
      </c>
      <c r="H19" s="160"/>
      <c r="I19" s="178">
        <f t="shared" si="0"/>
        <v>228450</v>
      </c>
      <c r="J19" s="178"/>
    </row>
    <row r="20" spans="1:10" ht="18.75">
      <c r="A20" s="175" t="s">
        <v>72</v>
      </c>
      <c r="B20" s="176">
        <v>120</v>
      </c>
      <c r="C20" s="137"/>
      <c r="D20" s="137"/>
      <c r="E20" s="160"/>
      <c r="F20" s="160"/>
      <c r="G20" s="160">
        <v>8440</v>
      </c>
      <c r="H20" s="160"/>
      <c r="I20" s="178">
        <f t="shared" si="0"/>
        <v>8440</v>
      </c>
      <c r="J20" s="178"/>
    </row>
    <row r="21" spans="1:10" ht="18.75">
      <c r="A21" s="179" t="s">
        <v>73</v>
      </c>
      <c r="B21" s="180">
        <v>130</v>
      </c>
      <c r="C21" s="181"/>
      <c r="D21" s="181"/>
      <c r="E21" s="182"/>
      <c r="F21" s="182"/>
      <c r="G21" s="160">
        <v>73020</v>
      </c>
      <c r="H21" s="182"/>
      <c r="I21" s="178">
        <f t="shared" si="0"/>
        <v>73020</v>
      </c>
      <c r="J21" s="178"/>
    </row>
    <row r="22" spans="1:10" ht="18.75">
      <c r="A22" s="175" t="s">
        <v>74</v>
      </c>
      <c r="B22" s="176">
        <v>200</v>
      </c>
      <c r="C22" s="137"/>
      <c r="D22" s="137"/>
      <c r="E22" s="160"/>
      <c r="F22" s="160"/>
      <c r="G22" s="160">
        <v>106150</v>
      </c>
      <c r="H22" s="160"/>
      <c r="I22" s="178">
        <f t="shared" si="0"/>
        <v>106150</v>
      </c>
      <c r="J22" s="178"/>
    </row>
    <row r="23" spans="1:10" ht="18.75">
      <c r="A23" s="175" t="s">
        <v>75</v>
      </c>
      <c r="B23" s="176">
        <v>250</v>
      </c>
      <c r="C23" s="137"/>
      <c r="D23" s="137"/>
      <c r="E23" s="160"/>
      <c r="F23" s="160"/>
      <c r="G23" s="160">
        <v>2400</v>
      </c>
      <c r="H23" s="160"/>
      <c r="I23" s="178">
        <f t="shared" si="0"/>
        <v>2400</v>
      </c>
      <c r="J23" s="178"/>
    </row>
    <row r="24" spans="1:10" ht="18.75">
      <c r="A24" s="175" t="s">
        <v>76</v>
      </c>
      <c r="B24" s="176">
        <v>270</v>
      </c>
      <c r="C24" s="137"/>
      <c r="D24" s="137"/>
      <c r="E24" s="160"/>
      <c r="F24" s="160"/>
      <c r="G24" s="160"/>
      <c r="H24" s="160"/>
      <c r="I24" s="178">
        <f t="shared" si="0"/>
        <v>0</v>
      </c>
      <c r="J24" s="178"/>
    </row>
    <row r="25" spans="1:10" ht="18.75">
      <c r="A25" s="175" t="s">
        <v>77</v>
      </c>
      <c r="B25" s="176">
        <v>300</v>
      </c>
      <c r="C25" s="137"/>
      <c r="D25" s="137"/>
      <c r="E25" s="160"/>
      <c r="F25" s="160"/>
      <c r="G25" s="160"/>
      <c r="H25" s="160"/>
      <c r="I25" s="178">
        <f t="shared" si="0"/>
        <v>0</v>
      </c>
      <c r="J25" s="178"/>
    </row>
    <row r="26" spans="1:10" ht="18.75">
      <c r="A26" s="175" t="s">
        <v>120</v>
      </c>
      <c r="B26" s="176">
        <v>400</v>
      </c>
      <c r="C26" s="137"/>
      <c r="D26" s="137"/>
      <c r="E26" s="160"/>
      <c r="F26" s="160"/>
      <c r="G26" s="160"/>
      <c r="H26" s="160"/>
      <c r="I26" s="178">
        <f t="shared" si="0"/>
        <v>0</v>
      </c>
      <c r="J26" s="178"/>
    </row>
    <row r="27" spans="1:10" ht="18.75">
      <c r="A27" s="175" t="s">
        <v>121</v>
      </c>
      <c r="B27" s="176">
        <v>450</v>
      </c>
      <c r="C27" s="137"/>
      <c r="D27" s="137"/>
      <c r="E27" s="160"/>
      <c r="F27" s="160"/>
      <c r="G27" s="160"/>
      <c r="H27" s="160"/>
      <c r="I27" s="178">
        <f t="shared" si="0"/>
        <v>0</v>
      </c>
      <c r="J27" s="178"/>
    </row>
    <row r="28" spans="1:10" ht="18.75">
      <c r="A28" s="175" t="s">
        <v>122</v>
      </c>
      <c r="B28" s="176">
        <v>500</v>
      </c>
      <c r="C28" s="137"/>
      <c r="D28" s="137"/>
      <c r="E28" s="160"/>
      <c r="F28" s="160"/>
      <c r="G28" s="160"/>
      <c r="H28" s="160"/>
      <c r="I28" s="178">
        <f t="shared" si="0"/>
        <v>0</v>
      </c>
      <c r="J28" s="178"/>
    </row>
    <row r="29" spans="1:10" ht="18.75">
      <c r="A29" s="175" t="s">
        <v>195</v>
      </c>
      <c r="B29" s="176">
        <v>550</v>
      </c>
      <c r="C29" s="137"/>
      <c r="D29" s="137"/>
      <c r="E29" s="160"/>
      <c r="F29" s="160"/>
      <c r="G29" s="160"/>
      <c r="H29" s="160"/>
      <c r="I29" s="178">
        <f t="shared" si="0"/>
        <v>0</v>
      </c>
      <c r="J29" s="178"/>
    </row>
    <row r="30" spans="1:10" ht="18.75">
      <c r="A30" s="175" t="s">
        <v>424</v>
      </c>
      <c r="B30" s="176"/>
      <c r="C30" s="137"/>
      <c r="D30" s="137"/>
      <c r="E30" s="160"/>
      <c r="F30" s="160"/>
      <c r="G30" s="160"/>
      <c r="H30" s="160">
        <v>0</v>
      </c>
      <c r="I30" s="178">
        <f t="shared" si="0"/>
        <v>0</v>
      </c>
      <c r="J30" s="178"/>
    </row>
    <row r="31" spans="1:10" ht="18.75">
      <c r="A31" s="175" t="s">
        <v>425</v>
      </c>
      <c r="B31" s="176"/>
      <c r="C31" s="137"/>
      <c r="D31" s="137"/>
      <c r="E31" s="160"/>
      <c r="F31" s="160"/>
      <c r="G31" s="160"/>
      <c r="H31" s="160"/>
      <c r="I31" s="178">
        <f t="shared" si="0"/>
        <v>0</v>
      </c>
      <c r="J31" s="178"/>
    </row>
    <row r="32" spans="1:10" ht="18.75">
      <c r="A32" s="175" t="s">
        <v>454</v>
      </c>
      <c r="B32" s="176"/>
      <c r="C32" s="137"/>
      <c r="D32" s="137"/>
      <c r="E32" s="160"/>
      <c r="F32" s="160"/>
      <c r="G32" s="160"/>
      <c r="H32" s="160"/>
      <c r="I32" s="178">
        <f t="shared" si="0"/>
        <v>0</v>
      </c>
      <c r="J32" s="178"/>
    </row>
    <row r="33" spans="1:10" ht="18.75">
      <c r="A33" s="175" t="s">
        <v>434</v>
      </c>
      <c r="B33" s="176"/>
      <c r="C33" s="137"/>
      <c r="D33" s="137"/>
      <c r="E33" s="160"/>
      <c r="F33" s="160"/>
      <c r="G33" s="160"/>
      <c r="H33" s="160"/>
      <c r="I33" s="178">
        <f t="shared" si="0"/>
        <v>0</v>
      </c>
      <c r="J33" s="178"/>
    </row>
    <row r="34" spans="1:10" ht="18.75">
      <c r="A34" s="183" t="s">
        <v>123</v>
      </c>
      <c r="B34" s="176">
        <v>821</v>
      </c>
      <c r="C34" s="137"/>
      <c r="D34" s="137"/>
      <c r="E34" s="160"/>
      <c r="F34" s="160"/>
      <c r="G34" s="160"/>
      <c r="H34" s="160">
        <v>30</v>
      </c>
      <c r="I34" s="160"/>
      <c r="J34" s="178">
        <f>SUM(D34+F34+H34-C34-E34-G34)</f>
        <v>30</v>
      </c>
    </row>
    <row r="35" spans="1:10" ht="18.75">
      <c r="A35" s="175" t="s">
        <v>124</v>
      </c>
      <c r="B35" s="176">
        <v>900</v>
      </c>
      <c r="C35" s="137"/>
      <c r="D35" s="137"/>
      <c r="E35" s="160"/>
      <c r="F35" s="160">
        <v>512304.14</v>
      </c>
      <c r="G35" s="160">
        <v>49506.95</v>
      </c>
      <c r="H35" s="160">
        <v>500</v>
      </c>
      <c r="I35" s="160"/>
      <c r="J35" s="178">
        <f>SUM(D35+F35+H35-C35-E35-G35)</f>
        <v>463297.19</v>
      </c>
    </row>
    <row r="36" spans="1:10" ht="18.75">
      <c r="A36" s="175" t="s">
        <v>174</v>
      </c>
      <c r="B36" s="176">
        <v>600</v>
      </c>
      <c r="C36" s="137"/>
      <c r="D36" s="137"/>
      <c r="E36" s="160"/>
      <c r="F36" s="160">
        <v>315344.5</v>
      </c>
      <c r="G36" s="160">
        <v>116346.5</v>
      </c>
      <c r="H36" s="160"/>
      <c r="I36" s="160"/>
      <c r="J36" s="178">
        <f>SUM(D36+F36+H36-C36-E36-G36)</f>
        <v>198998</v>
      </c>
    </row>
    <row r="37" spans="1:10" ht="18.75">
      <c r="A37" s="175" t="s">
        <v>207</v>
      </c>
      <c r="B37" s="176"/>
      <c r="C37" s="137"/>
      <c r="D37" s="137"/>
      <c r="E37" s="160"/>
      <c r="F37" s="160">
        <v>701977</v>
      </c>
      <c r="G37" s="160"/>
      <c r="H37" s="160"/>
      <c r="I37" s="160"/>
      <c r="J37" s="178">
        <f>SUM(D37+F37+H37-C37-E37-G37)</f>
        <v>701977</v>
      </c>
    </row>
    <row r="38" spans="1:10" ht="18.75">
      <c r="A38" s="175" t="s">
        <v>459</v>
      </c>
      <c r="B38" s="176"/>
      <c r="C38" s="137"/>
      <c r="D38" s="137"/>
      <c r="E38" s="160"/>
      <c r="F38" s="160">
        <v>65</v>
      </c>
      <c r="G38" s="160"/>
      <c r="H38" s="160"/>
      <c r="I38" s="160"/>
      <c r="J38" s="178">
        <f>SUM(D38+F38+H38-C38-E38-G38)</f>
        <v>65</v>
      </c>
    </row>
    <row r="39" spans="1:10" ht="18.75">
      <c r="A39" s="183" t="s">
        <v>485</v>
      </c>
      <c r="B39" s="176"/>
      <c r="C39" s="137"/>
      <c r="D39" s="137"/>
      <c r="E39" s="160"/>
      <c r="F39" s="160">
        <v>146375</v>
      </c>
      <c r="G39" s="160"/>
      <c r="H39" s="160"/>
      <c r="I39" s="160">
        <v>0</v>
      </c>
      <c r="J39" s="178">
        <f>SUM(D39+F39+H39-C39-E39-G39-I39)</f>
        <v>146375</v>
      </c>
    </row>
    <row r="40" spans="1:10" ht="18.75">
      <c r="A40" s="183" t="s">
        <v>185</v>
      </c>
      <c r="B40" s="176"/>
      <c r="C40" s="137"/>
      <c r="D40" s="137"/>
      <c r="E40" s="160"/>
      <c r="F40" s="160">
        <v>1021729.06</v>
      </c>
      <c r="G40" s="160"/>
      <c r="H40" s="160"/>
      <c r="I40" s="160"/>
      <c r="J40" s="178">
        <f>SUM(D40+F40+H40-C40-E40-G40-I40)</f>
        <v>1021729.06</v>
      </c>
    </row>
    <row r="41" spans="1:10" ht="18.75">
      <c r="A41" s="183" t="s">
        <v>191</v>
      </c>
      <c r="B41" s="176">
        <v>700</v>
      </c>
      <c r="C41" s="137"/>
      <c r="D41" s="137"/>
      <c r="E41" s="160"/>
      <c r="F41" s="160">
        <v>4353933.73</v>
      </c>
      <c r="G41" s="160"/>
      <c r="H41" s="160">
        <v>1000</v>
      </c>
      <c r="I41" s="160">
        <v>0</v>
      </c>
      <c r="J41" s="178">
        <f>SUM(D41+F41+H41-C41-E41-G41)</f>
        <v>4354933.73</v>
      </c>
    </row>
    <row r="42" spans="1:10" ht="18.75">
      <c r="A42" s="183" t="s">
        <v>164</v>
      </c>
      <c r="B42" s="176"/>
      <c r="C42" s="166"/>
      <c r="D42" s="166"/>
      <c r="E42" s="184"/>
      <c r="F42" s="184">
        <v>5002747.73</v>
      </c>
      <c r="G42" s="184"/>
      <c r="H42" s="184"/>
      <c r="I42" s="184"/>
      <c r="J42" s="178">
        <f>SUM(D42+F42+H42-C42-E42-G42)</f>
        <v>5002747.73</v>
      </c>
    </row>
    <row r="43" spans="1:13" ht="19.5" thickBot="1">
      <c r="A43" s="183"/>
      <c r="B43" s="176"/>
      <c r="C43" s="131">
        <f aca="true" t="shared" si="1" ref="C43:H43">SUM(C8:C42)</f>
        <v>0</v>
      </c>
      <c r="D43" s="131">
        <f t="shared" si="1"/>
        <v>0</v>
      </c>
      <c r="E43" s="150">
        <f t="shared" si="1"/>
        <v>13340752.41</v>
      </c>
      <c r="F43" s="150">
        <f t="shared" si="1"/>
        <v>13340752.41</v>
      </c>
      <c r="G43" s="150">
        <f t="shared" si="1"/>
        <v>911843.45</v>
      </c>
      <c r="H43" s="150">
        <f t="shared" si="1"/>
        <v>911843.45</v>
      </c>
      <c r="I43" s="150">
        <f>SUM(I8:I42)</f>
        <v>11890152.709999999</v>
      </c>
      <c r="J43" s="150">
        <f>SUM(J8:J42)</f>
        <v>11890152.71</v>
      </c>
      <c r="M43" s="13">
        <f>J43-I43</f>
        <v>0</v>
      </c>
    </row>
    <row r="44" spans="1:10" ht="19.5" thickTop="1">
      <c r="A44" s="142"/>
      <c r="B44" s="185"/>
      <c r="C44" s="133"/>
      <c r="D44" s="133"/>
      <c r="E44" s="147"/>
      <c r="F44" s="147"/>
      <c r="G44" s="147"/>
      <c r="H44" s="147"/>
      <c r="I44" s="147"/>
      <c r="J44" s="147"/>
    </row>
    <row r="45" spans="1:10" ht="18.75">
      <c r="A45" s="5"/>
      <c r="B45" s="5"/>
      <c r="C45" s="5"/>
      <c r="D45" s="5"/>
      <c r="E45" s="186"/>
      <c r="F45" s="186"/>
      <c r="G45" s="186"/>
      <c r="H45" s="186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45"/>
  <sheetViews>
    <sheetView zoomScale="130" zoomScaleNormal="130" zoomScalePageLayoutView="0" workbookViewId="0" topLeftCell="A1">
      <pane ySplit="2790" topLeftCell="A34" activePane="bottomLeft" state="split"/>
      <selection pane="topLeft" activeCell="E6" sqref="E6:F6"/>
      <selection pane="bottomLeft" activeCell="C47" sqref="C47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2.00390625" style="1" customWidth="1"/>
    <col min="5" max="8" width="12.00390625" style="169" customWidth="1"/>
    <col min="9" max="10" width="12.003906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1.75" customHeight="1">
      <c r="A1" s="354" t="s">
        <v>114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21.75" customHeight="1">
      <c r="A2" s="354" t="s">
        <v>132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21.75" customHeight="1">
      <c r="A3" s="378" t="s">
        <v>536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ht="12" customHeight="1"/>
    <row r="5" spans="1:10" ht="18.75">
      <c r="A5" s="116"/>
      <c r="B5" s="118"/>
      <c r="C5" s="379" t="s">
        <v>115</v>
      </c>
      <c r="D5" s="380"/>
      <c r="E5" s="381" t="s">
        <v>31</v>
      </c>
      <c r="F5" s="381"/>
      <c r="G5" s="382" t="s">
        <v>29</v>
      </c>
      <c r="H5" s="382"/>
      <c r="I5" s="380" t="s">
        <v>116</v>
      </c>
      <c r="J5" s="380"/>
    </row>
    <row r="6" spans="1:10" ht="18.75">
      <c r="A6" s="33" t="s">
        <v>27</v>
      </c>
      <c r="B6" s="117" t="s">
        <v>28</v>
      </c>
      <c r="C6" s="352" t="s">
        <v>538</v>
      </c>
      <c r="D6" s="383"/>
      <c r="E6" s="381" t="s">
        <v>117</v>
      </c>
      <c r="F6" s="381"/>
      <c r="G6" s="381" t="s">
        <v>118</v>
      </c>
      <c r="H6" s="381"/>
      <c r="I6" s="380" t="s">
        <v>539</v>
      </c>
      <c r="J6" s="380"/>
    </row>
    <row r="7" spans="1:10" ht="18.75">
      <c r="A7" s="173"/>
      <c r="B7" s="174"/>
      <c r="C7" s="170" t="s">
        <v>23</v>
      </c>
      <c r="D7" s="171" t="s">
        <v>24</v>
      </c>
      <c r="E7" s="172" t="s">
        <v>23</v>
      </c>
      <c r="F7" s="172" t="s">
        <v>24</v>
      </c>
      <c r="G7" s="172" t="s">
        <v>23</v>
      </c>
      <c r="H7" s="172" t="s">
        <v>24</v>
      </c>
      <c r="I7" s="171" t="s">
        <v>23</v>
      </c>
      <c r="J7" s="171" t="s">
        <v>24</v>
      </c>
    </row>
    <row r="8" spans="1:10" ht="18.75">
      <c r="A8" s="175" t="s">
        <v>111</v>
      </c>
      <c r="B8" s="176">
        <v>10</v>
      </c>
      <c r="C8" s="177"/>
      <c r="D8" s="177"/>
      <c r="E8" s="178"/>
      <c r="F8" s="178"/>
      <c r="G8" s="178"/>
      <c r="H8" s="178"/>
      <c r="I8" s="178">
        <f aca="true" t="shared" si="0" ref="I8:I33">SUM(C8+E8+G8-D8-F8-H8)</f>
        <v>0</v>
      </c>
      <c r="J8" s="178"/>
    </row>
    <row r="9" spans="1:10" ht="18.75">
      <c r="A9" s="175" t="s">
        <v>163</v>
      </c>
      <c r="B9" s="176">
        <v>21</v>
      </c>
      <c r="C9" s="177">
        <v>0</v>
      </c>
      <c r="D9" s="177"/>
      <c r="E9" s="178"/>
      <c r="F9" s="178"/>
      <c r="G9" s="178"/>
      <c r="H9" s="178"/>
      <c r="I9" s="178">
        <f t="shared" si="0"/>
        <v>0</v>
      </c>
      <c r="J9" s="178"/>
    </row>
    <row r="10" spans="1:10" ht="18.75">
      <c r="A10" s="175" t="s">
        <v>206</v>
      </c>
      <c r="B10" s="176">
        <v>22</v>
      </c>
      <c r="C10" s="177">
        <v>8058507.96</v>
      </c>
      <c r="D10" s="177"/>
      <c r="E10" s="178"/>
      <c r="F10" s="178"/>
      <c r="G10" s="178"/>
      <c r="H10" s="178"/>
      <c r="I10" s="178">
        <f t="shared" si="0"/>
        <v>8058507.96</v>
      </c>
      <c r="J10" s="178"/>
    </row>
    <row r="11" spans="1:13" ht="18.75">
      <c r="A11" s="175" t="s">
        <v>517</v>
      </c>
      <c r="B11" s="176">
        <v>22</v>
      </c>
      <c r="C11" s="137">
        <v>2038518.83</v>
      </c>
      <c r="D11" s="137"/>
      <c r="E11" s="160"/>
      <c r="F11" s="160"/>
      <c r="G11" s="160"/>
      <c r="H11" s="160"/>
      <c r="I11" s="178">
        <f t="shared" si="0"/>
        <v>2038518.83</v>
      </c>
      <c r="J11" s="178"/>
      <c r="M11" s="13">
        <f>SUM(I9:I13)</f>
        <v>10897180.02</v>
      </c>
    </row>
    <row r="12" spans="1:10" ht="18.75">
      <c r="A12" s="175" t="s">
        <v>183</v>
      </c>
      <c r="B12" s="176">
        <v>22</v>
      </c>
      <c r="C12" s="137">
        <v>780673.06</v>
      </c>
      <c r="D12" s="137"/>
      <c r="E12" s="160"/>
      <c r="F12" s="160"/>
      <c r="G12" s="160"/>
      <c r="H12" s="160"/>
      <c r="I12" s="178">
        <f t="shared" si="0"/>
        <v>780673.06</v>
      </c>
      <c r="J12" s="178"/>
    </row>
    <row r="13" spans="1:10" ht="18.75">
      <c r="A13" s="175" t="s">
        <v>184</v>
      </c>
      <c r="B13" s="176">
        <v>22</v>
      </c>
      <c r="C13" s="137">
        <v>19480.17</v>
      </c>
      <c r="D13" s="137"/>
      <c r="E13" s="160"/>
      <c r="F13" s="160"/>
      <c r="G13" s="160"/>
      <c r="H13" s="160"/>
      <c r="I13" s="178">
        <f t="shared" si="0"/>
        <v>19480.17</v>
      </c>
      <c r="J13" s="178"/>
    </row>
    <row r="14" spans="1:10" ht="18.75">
      <c r="A14" s="175" t="s">
        <v>394</v>
      </c>
      <c r="B14" s="176">
        <v>90</v>
      </c>
      <c r="C14" s="137">
        <v>1956.69</v>
      </c>
      <c r="D14" s="137"/>
      <c r="E14" s="160"/>
      <c r="F14" s="160"/>
      <c r="G14" s="160"/>
      <c r="H14" s="160"/>
      <c r="I14" s="178">
        <f t="shared" si="0"/>
        <v>1956.69</v>
      </c>
      <c r="J14" s="178"/>
    </row>
    <row r="15" spans="1:10" ht="18.75">
      <c r="A15" s="175" t="s">
        <v>395</v>
      </c>
      <c r="B15" s="176"/>
      <c r="C15" s="137">
        <v>241056</v>
      </c>
      <c r="D15" s="137"/>
      <c r="E15" s="160"/>
      <c r="F15" s="160"/>
      <c r="G15" s="160"/>
      <c r="H15" s="160"/>
      <c r="I15" s="178">
        <f t="shared" si="0"/>
        <v>241056</v>
      </c>
      <c r="J15" s="178"/>
    </row>
    <row r="16" spans="1:10" ht="18.75">
      <c r="A16" s="175" t="s">
        <v>135</v>
      </c>
      <c r="B16" s="176">
        <v>90</v>
      </c>
      <c r="C16" s="137"/>
      <c r="D16" s="137"/>
      <c r="E16" s="160"/>
      <c r="F16" s="160"/>
      <c r="G16" s="160"/>
      <c r="H16" s="160"/>
      <c r="I16" s="178">
        <f t="shared" si="0"/>
        <v>0</v>
      </c>
      <c r="J16" s="178"/>
    </row>
    <row r="17" spans="1:10" ht="18.75">
      <c r="A17" s="175" t="s">
        <v>458</v>
      </c>
      <c r="B17" s="176">
        <v>704</v>
      </c>
      <c r="C17" s="137">
        <v>330000</v>
      </c>
      <c r="D17" s="137"/>
      <c r="E17" s="160"/>
      <c r="F17" s="160">
        <v>205500</v>
      </c>
      <c r="G17" s="160"/>
      <c r="H17" s="160"/>
      <c r="I17" s="178">
        <f t="shared" si="0"/>
        <v>124500</v>
      </c>
      <c r="J17" s="178"/>
    </row>
    <row r="18" spans="1:10" ht="18.75">
      <c r="A18" s="175" t="s">
        <v>119</v>
      </c>
      <c r="B18" s="176">
        <v>0</v>
      </c>
      <c r="C18" s="137"/>
      <c r="D18" s="137"/>
      <c r="E18" s="160"/>
      <c r="F18" s="160"/>
      <c r="G18" s="160"/>
      <c r="H18" s="160"/>
      <c r="I18" s="178">
        <f t="shared" si="0"/>
        <v>0</v>
      </c>
      <c r="J18" s="178"/>
    </row>
    <row r="19" spans="1:10" ht="18.75">
      <c r="A19" s="175" t="s">
        <v>71</v>
      </c>
      <c r="B19" s="176">
        <v>100</v>
      </c>
      <c r="C19" s="137">
        <v>228450</v>
      </c>
      <c r="D19" s="137"/>
      <c r="E19" s="160"/>
      <c r="F19" s="160"/>
      <c r="G19" s="160"/>
      <c r="H19" s="160"/>
      <c r="I19" s="178">
        <f t="shared" si="0"/>
        <v>228450</v>
      </c>
      <c r="J19" s="178"/>
    </row>
    <row r="20" spans="1:10" ht="18.75">
      <c r="A20" s="175" t="s">
        <v>72</v>
      </c>
      <c r="B20" s="176">
        <v>120</v>
      </c>
      <c r="C20" s="137">
        <v>8440</v>
      </c>
      <c r="D20" s="137"/>
      <c r="E20" s="160"/>
      <c r="F20" s="160"/>
      <c r="G20" s="160"/>
      <c r="H20" s="160"/>
      <c r="I20" s="178">
        <f t="shared" si="0"/>
        <v>8440</v>
      </c>
      <c r="J20" s="178"/>
    </row>
    <row r="21" spans="1:10" ht="18.75">
      <c r="A21" s="179" t="s">
        <v>73</v>
      </c>
      <c r="B21" s="180">
        <v>130</v>
      </c>
      <c r="C21" s="181">
        <v>73020</v>
      </c>
      <c r="D21" s="181"/>
      <c r="E21" s="182"/>
      <c r="F21" s="182"/>
      <c r="G21" s="160"/>
      <c r="H21" s="182"/>
      <c r="I21" s="178">
        <f t="shared" si="0"/>
        <v>73020</v>
      </c>
      <c r="J21" s="178"/>
    </row>
    <row r="22" spans="1:10" ht="18.75">
      <c r="A22" s="175" t="s">
        <v>74</v>
      </c>
      <c r="B22" s="176">
        <v>200</v>
      </c>
      <c r="C22" s="137">
        <v>106150</v>
      </c>
      <c r="D22" s="137"/>
      <c r="E22" s="160"/>
      <c r="F22" s="160"/>
      <c r="G22" s="160"/>
      <c r="H22" s="160"/>
      <c r="I22" s="178">
        <f t="shared" si="0"/>
        <v>106150</v>
      </c>
      <c r="J22" s="178"/>
    </row>
    <row r="23" spans="1:10" ht="18.75">
      <c r="A23" s="175" t="s">
        <v>75</v>
      </c>
      <c r="B23" s="176">
        <v>250</v>
      </c>
      <c r="C23" s="137">
        <v>4400</v>
      </c>
      <c r="D23" s="137"/>
      <c r="E23" s="160"/>
      <c r="F23" s="160"/>
      <c r="G23" s="160"/>
      <c r="H23" s="160"/>
      <c r="I23" s="178">
        <f t="shared" si="0"/>
        <v>4400</v>
      </c>
      <c r="J23" s="178"/>
    </row>
    <row r="24" spans="1:10" ht="18.75">
      <c r="A24" s="175" t="s">
        <v>76</v>
      </c>
      <c r="B24" s="176">
        <v>270</v>
      </c>
      <c r="C24" s="137"/>
      <c r="D24" s="137"/>
      <c r="E24" s="160"/>
      <c r="F24" s="160"/>
      <c r="G24" s="160"/>
      <c r="H24" s="160"/>
      <c r="I24" s="178">
        <f t="shared" si="0"/>
        <v>0</v>
      </c>
      <c r="J24" s="178"/>
    </row>
    <row r="25" spans="1:10" ht="18.75">
      <c r="A25" s="175" t="s">
        <v>77</v>
      </c>
      <c r="B25" s="176">
        <v>300</v>
      </c>
      <c r="C25" s="137"/>
      <c r="D25" s="137"/>
      <c r="E25" s="160"/>
      <c r="F25" s="160"/>
      <c r="G25" s="160"/>
      <c r="H25" s="160"/>
      <c r="I25" s="178">
        <f t="shared" si="0"/>
        <v>0</v>
      </c>
      <c r="J25" s="178"/>
    </row>
    <row r="26" spans="1:10" ht="18.75">
      <c r="A26" s="175" t="s">
        <v>120</v>
      </c>
      <c r="B26" s="176">
        <v>400</v>
      </c>
      <c r="C26" s="137"/>
      <c r="D26" s="137"/>
      <c r="E26" s="160"/>
      <c r="F26" s="160"/>
      <c r="G26" s="160"/>
      <c r="H26" s="160"/>
      <c r="I26" s="178">
        <f t="shared" si="0"/>
        <v>0</v>
      </c>
      <c r="J26" s="178"/>
    </row>
    <row r="27" spans="1:10" ht="18.75">
      <c r="A27" s="175" t="s">
        <v>121</v>
      </c>
      <c r="B27" s="176">
        <v>450</v>
      </c>
      <c r="C27" s="137"/>
      <c r="D27" s="137"/>
      <c r="E27" s="160"/>
      <c r="F27" s="160"/>
      <c r="G27" s="160"/>
      <c r="H27" s="160"/>
      <c r="I27" s="178">
        <f t="shared" si="0"/>
        <v>0</v>
      </c>
      <c r="J27" s="178"/>
    </row>
    <row r="28" spans="1:10" ht="18.75">
      <c r="A28" s="175" t="s">
        <v>122</v>
      </c>
      <c r="B28" s="176">
        <v>500</v>
      </c>
      <c r="C28" s="137"/>
      <c r="D28" s="137"/>
      <c r="E28" s="160"/>
      <c r="F28" s="160"/>
      <c r="G28" s="160"/>
      <c r="H28" s="160"/>
      <c r="I28" s="178">
        <f t="shared" si="0"/>
        <v>0</v>
      </c>
      <c r="J28" s="178"/>
    </row>
    <row r="29" spans="1:10" ht="18.75">
      <c r="A29" s="175" t="s">
        <v>195</v>
      </c>
      <c r="B29" s="176">
        <v>550</v>
      </c>
      <c r="C29" s="137"/>
      <c r="D29" s="137"/>
      <c r="E29" s="160"/>
      <c r="F29" s="160"/>
      <c r="G29" s="160"/>
      <c r="H29" s="160"/>
      <c r="I29" s="178">
        <f t="shared" si="0"/>
        <v>0</v>
      </c>
      <c r="J29" s="178"/>
    </row>
    <row r="30" spans="1:10" ht="18.75">
      <c r="A30" s="175" t="s">
        <v>424</v>
      </c>
      <c r="B30" s="176"/>
      <c r="C30" s="137">
        <v>-500</v>
      </c>
      <c r="D30" s="137"/>
      <c r="E30" s="160">
        <v>193500</v>
      </c>
      <c r="F30" s="160"/>
      <c r="G30" s="160"/>
      <c r="H30" s="160"/>
      <c r="I30" s="178">
        <f t="shared" si="0"/>
        <v>193000</v>
      </c>
      <c r="J30" s="178"/>
    </row>
    <row r="31" spans="1:10" ht="18.75">
      <c r="A31" s="175" t="s">
        <v>425</v>
      </c>
      <c r="B31" s="176"/>
      <c r="C31" s="137"/>
      <c r="D31" s="137"/>
      <c r="E31" s="160">
        <v>12000</v>
      </c>
      <c r="F31" s="160"/>
      <c r="G31" s="160"/>
      <c r="H31" s="160"/>
      <c r="I31" s="178">
        <f t="shared" si="0"/>
        <v>12000</v>
      </c>
      <c r="J31" s="178"/>
    </row>
    <row r="32" spans="1:10" ht="18.75">
      <c r="A32" s="175" t="s">
        <v>454</v>
      </c>
      <c r="B32" s="176"/>
      <c r="C32" s="137"/>
      <c r="D32" s="137"/>
      <c r="E32" s="160"/>
      <c r="F32" s="160"/>
      <c r="G32" s="160"/>
      <c r="H32" s="160"/>
      <c r="I32" s="178">
        <f t="shared" si="0"/>
        <v>0</v>
      </c>
      <c r="J32" s="178"/>
    </row>
    <row r="33" spans="1:10" ht="18.75">
      <c r="A33" s="175" t="s">
        <v>434</v>
      </c>
      <c r="B33" s="176"/>
      <c r="C33" s="137"/>
      <c r="D33" s="137"/>
      <c r="E33" s="160"/>
      <c r="F33" s="160"/>
      <c r="G33" s="160"/>
      <c r="H33" s="160"/>
      <c r="I33" s="178">
        <f t="shared" si="0"/>
        <v>0</v>
      </c>
      <c r="J33" s="178"/>
    </row>
    <row r="34" spans="1:10" ht="18.75">
      <c r="A34" s="183" t="s">
        <v>123</v>
      </c>
      <c r="B34" s="176">
        <v>821</v>
      </c>
      <c r="C34" s="137"/>
      <c r="D34" s="137">
        <v>30</v>
      </c>
      <c r="E34" s="160"/>
      <c r="F34" s="160"/>
      <c r="G34" s="160"/>
      <c r="H34" s="160"/>
      <c r="I34" s="160"/>
      <c r="J34" s="178">
        <f>SUM(D34+F34+H34-C34-E34-G34)</f>
        <v>30</v>
      </c>
    </row>
    <row r="35" spans="1:10" ht="18.75">
      <c r="A35" s="175" t="s">
        <v>124</v>
      </c>
      <c r="B35" s="176">
        <v>900</v>
      </c>
      <c r="C35" s="137"/>
      <c r="D35" s="137">
        <v>463297.19</v>
      </c>
      <c r="E35" s="160"/>
      <c r="F35" s="160"/>
      <c r="G35" s="160"/>
      <c r="H35" s="160"/>
      <c r="I35" s="160"/>
      <c r="J35" s="178">
        <f>SUM(D35+F35+H35-C35-E35-G35)</f>
        <v>463297.19</v>
      </c>
    </row>
    <row r="36" spans="1:10" ht="18.75">
      <c r="A36" s="175" t="s">
        <v>174</v>
      </c>
      <c r="B36" s="176">
        <v>600</v>
      </c>
      <c r="C36" s="137"/>
      <c r="D36" s="137">
        <v>198998</v>
      </c>
      <c r="E36" s="160"/>
      <c r="F36" s="160"/>
      <c r="G36" s="160"/>
      <c r="H36" s="160"/>
      <c r="I36" s="160"/>
      <c r="J36" s="178">
        <f>SUM(D36+F36+H36-C36-E36-G36)</f>
        <v>198998</v>
      </c>
    </row>
    <row r="37" spans="1:10" ht="18.75">
      <c r="A37" s="175" t="s">
        <v>207</v>
      </c>
      <c r="B37" s="176"/>
      <c r="C37" s="137"/>
      <c r="D37" s="137">
        <v>701977</v>
      </c>
      <c r="E37" s="160"/>
      <c r="F37" s="160"/>
      <c r="G37" s="160"/>
      <c r="H37" s="160"/>
      <c r="I37" s="160"/>
      <c r="J37" s="178">
        <f>SUM(D37+F37+H37-C37-E37-G37)</f>
        <v>701977</v>
      </c>
    </row>
    <row r="38" spans="1:10" ht="18.75">
      <c r="A38" s="175" t="s">
        <v>459</v>
      </c>
      <c r="B38" s="176"/>
      <c r="C38" s="137"/>
      <c r="D38" s="137">
        <v>65</v>
      </c>
      <c r="E38" s="160"/>
      <c r="F38" s="160"/>
      <c r="G38" s="160"/>
      <c r="H38" s="160"/>
      <c r="I38" s="160"/>
      <c r="J38" s="178">
        <f>SUM(D38+F38+H38-C38-E38-G38)</f>
        <v>65</v>
      </c>
    </row>
    <row r="39" spans="1:10" ht="18.75">
      <c r="A39" s="183" t="s">
        <v>485</v>
      </c>
      <c r="B39" s="176"/>
      <c r="C39" s="137"/>
      <c r="D39" s="137">
        <v>146375</v>
      </c>
      <c r="E39" s="160"/>
      <c r="F39" s="160"/>
      <c r="G39" s="160"/>
      <c r="H39" s="160"/>
      <c r="I39" s="160">
        <v>0</v>
      </c>
      <c r="J39" s="178">
        <f>SUM(D39+F39+H39-C39-E39-G39-I39)</f>
        <v>146375</v>
      </c>
    </row>
    <row r="40" spans="1:10" ht="18.75">
      <c r="A40" s="183" t="s">
        <v>185</v>
      </c>
      <c r="B40" s="176"/>
      <c r="C40" s="137"/>
      <c r="D40" s="137">
        <v>1021729.06</v>
      </c>
      <c r="E40" s="160"/>
      <c r="F40" s="160"/>
      <c r="G40" s="160"/>
      <c r="H40" s="160"/>
      <c r="I40" s="160"/>
      <c r="J40" s="178">
        <f>SUM(D40+F40+H40-C40-E40-G40-I40)</f>
        <v>1021729.06</v>
      </c>
    </row>
    <row r="41" spans="1:10" ht="18.75">
      <c r="A41" s="183" t="s">
        <v>191</v>
      </c>
      <c r="B41" s="176">
        <v>700</v>
      </c>
      <c r="C41" s="137"/>
      <c r="D41" s="137">
        <v>4354933.73</v>
      </c>
      <c r="E41" s="160"/>
      <c r="F41" s="160"/>
      <c r="G41" s="160"/>
      <c r="H41" s="160"/>
      <c r="I41" s="160">
        <v>0</v>
      </c>
      <c r="J41" s="178">
        <f>SUM(D41+F41+H41-C41-E41-G41)</f>
        <v>4354933.73</v>
      </c>
    </row>
    <row r="42" spans="1:10" ht="18.75">
      <c r="A42" s="183" t="s">
        <v>164</v>
      </c>
      <c r="B42" s="176"/>
      <c r="C42" s="166"/>
      <c r="D42" s="166">
        <v>5002747.73</v>
      </c>
      <c r="E42" s="184"/>
      <c r="F42" s="184"/>
      <c r="G42" s="184"/>
      <c r="H42" s="184"/>
      <c r="I42" s="184"/>
      <c r="J42" s="178">
        <f>SUM(D42+F42+H42-C42-E42-G42)</f>
        <v>5002747.73</v>
      </c>
    </row>
    <row r="43" spans="1:13" ht="19.5" thickBot="1">
      <c r="A43" s="183"/>
      <c r="B43" s="176"/>
      <c r="C43" s="131">
        <f aca="true" t="shared" si="1" ref="C43:J43">SUM(C8:C42)</f>
        <v>11890152.709999999</v>
      </c>
      <c r="D43" s="131">
        <f t="shared" si="1"/>
        <v>11890152.71</v>
      </c>
      <c r="E43" s="150">
        <f t="shared" si="1"/>
        <v>205500</v>
      </c>
      <c r="F43" s="150">
        <f t="shared" si="1"/>
        <v>205500</v>
      </c>
      <c r="G43" s="150">
        <f t="shared" si="1"/>
        <v>0</v>
      </c>
      <c r="H43" s="150">
        <f t="shared" si="1"/>
        <v>0</v>
      </c>
      <c r="I43" s="150">
        <f t="shared" si="1"/>
        <v>11890152.709999999</v>
      </c>
      <c r="J43" s="150">
        <f t="shared" si="1"/>
        <v>11890152.71</v>
      </c>
      <c r="M43" s="13">
        <f>J43-I43</f>
        <v>0</v>
      </c>
    </row>
    <row r="44" spans="1:10" ht="19.5" thickTop="1">
      <c r="A44" s="142"/>
      <c r="B44" s="185"/>
      <c r="C44" s="133"/>
      <c r="D44" s="133"/>
      <c r="E44" s="147"/>
      <c r="F44" s="147"/>
      <c r="G44" s="147"/>
      <c r="H44" s="147"/>
      <c r="I44" s="147"/>
      <c r="J44" s="147"/>
    </row>
    <row r="45" spans="1:10" ht="18.75">
      <c r="A45" s="5"/>
      <c r="B45" s="5"/>
      <c r="C45" s="5"/>
      <c r="D45" s="5"/>
      <c r="E45" s="186"/>
      <c r="F45" s="186"/>
      <c r="G45" s="186"/>
      <c r="H45" s="186"/>
      <c r="I45" s="5"/>
      <c r="J45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F96"/>
  <sheetViews>
    <sheetView zoomScale="130" zoomScaleNormal="130" zoomScalePageLayoutView="0" workbookViewId="0" topLeftCell="A4">
      <pane ySplit="2325" topLeftCell="A88" activePane="bottomLeft" state="split"/>
      <selection pane="topLeft" activeCell="A3" sqref="A3:F3"/>
      <selection pane="bottomLeft" activeCell="C101" sqref="C101"/>
    </sheetView>
  </sheetViews>
  <sheetFormatPr defaultColWidth="9.140625" defaultRowHeight="21.75"/>
  <cols>
    <col min="1" max="1" width="57.28125" style="109" customWidth="1"/>
    <col min="2" max="2" width="11.421875" style="187" customWidth="1"/>
    <col min="3" max="3" width="12.57421875" style="188" customWidth="1"/>
    <col min="4" max="4" width="4.57421875" style="188" customWidth="1"/>
    <col min="5" max="5" width="12.00390625" style="189" customWidth="1"/>
    <col min="6" max="6" width="4.7109375" style="189" customWidth="1"/>
    <col min="7" max="16384" width="9.140625" style="109" customWidth="1"/>
  </cols>
  <sheetData>
    <row r="1" ht="17.25">
      <c r="E1" s="189" t="s">
        <v>231</v>
      </c>
    </row>
    <row r="2" spans="1:6" ht="17.25">
      <c r="A2" s="384" t="s">
        <v>132</v>
      </c>
      <c r="B2" s="384"/>
      <c r="C2" s="384"/>
      <c r="D2" s="384"/>
      <c r="E2" s="384"/>
      <c r="F2" s="384"/>
    </row>
    <row r="3" spans="1:6" ht="17.25">
      <c r="A3" s="384" t="s">
        <v>232</v>
      </c>
      <c r="B3" s="384"/>
      <c r="C3" s="384"/>
      <c r="D3" s="384"/>
      <c r="E3" s="384"/>
      <c r="F3" s="384"/>
    </row>
    <row r="4" spans="1:6" ht="17.25">
      <c r="A4" s="384" t="s">
        <v>519</v>
      </c>
      <c r="B4" s="384"/>
      <c r="C4" s="384"/>
      <c r="D4" s="384"/>
      <c r="E4" s="384"/>
      <c r="F4" s="384"/>
    </row>
    <row r="5" ht="10.5" customHeight="1"/>
    <row r="6" spans="1:6" ht="17.25">
      <c r="A6" s="183"/>
      <c r="B6" s="190" t="s">
        <v>28</v>
      </c>
      <c r="C6" s="385" t="s">
        <v>34</v>
      </c>
      <c r="D6" s="385"/>
      <c r="E6" s="386" t="s">
        <v>373</v>
      </c>
      <c r="F6" s="386"/>
    </row>
    <row r="7" spans="1:6" ht="17.25">
      <c r="A7" s="191" t="s">
        <v>233</v>
      </c>
      <c r="B7" s="192"/>
      <c r="C7" s="193"/>
      <c r="D7" s="193"/>
      <c r="E7" s="194"/>
      <c r="F7" s="194"/>
    </row>
    <row r="8" spans="1:6" ht="17.25">
      <c r="A8" s="195" t="s">
        <v>234</v>
      </c>
      <c r="B8" s="196" t="s">
        <v>308</v>
      </c>
      <c r="C8" s="197"/>
      <c r="D8" s="197"/>
      <c r="E8" s="198"/>
      <c r="F8" s="198"/>
    </row>
    <row r="9" spans="1:6" ht="17.25">
      <c r="A9" s="195" t="s">
        <v>235</v>
      </c>
      <c r="B9" s="196" t="s">
        <v>309</v>
      </c>
      <c r="C9" s="197">
        <v>12000</v>
      </c>
      <c r="D9" s="197">
        <v>0</v>
      </c>
      <c r="E9" s="198"/>
      <c r="F9" s="198"/>
    </row>
    <row r="10" spans="1:6" ht="17.25">
      <c r="A10" s="195" t="s">
        <v>236</v>
      </c>
      <c r="B10" s="196" t="s">
        <v>310</v>
      </c>
      <c r="C10" s="197">
        <v>67000</v>
      </c>
      <c r="D10" s="197">
        <v>0</v>
      </c>
      <c r="E10" s="198"/>
      <c r="F10" s="198"/>
    </row>
    <row r="11" spans="1:6" ht="17.25">
      <c r="A11" s="195" t="s">
        <v>237</v>
      </c>
      <c r="B11" s="196" t="s">
        <v>311</v>
      </c>
      <c r="C11" s="197">
        <v>0</v>
      </c>
      <c r="D11" s="197"/>
      <c r="E11" s="198"/>
      <c r="F11" s="198"/>
    </row>
    <row r="12" spans="1:6" ht="17.25">
      <c r="A12" s="195" t="s">
        <v>238</v>
      </c>
      <c r="B12" s="196" t="s">
        <v>312</v>
      </c>
      <c r="C12" s="197">
        <v>0</v>
      </c>
      <c r="D12" s="197"/>
      <c r="E12" s="198"/>
      <c r="F12" s="198"/>
    </row>
    <row r="13" spans="1:6" ht="17.25">
      <c r="A13" s="195" t="s">
        <v>240</v>
      </c>
      <c r="B13" s="196" t="s">
        <v>313</v>
      </c>
      <c r="C13" s="197">
        <v>0</v>
      </c>
      <c r="D13" s="197"/>
      <c r="E13" s="198"/>
      <c r="F13" s="198"/>
    </row>
    <row r="14" spans="1:6" ht="17.25">
      <c r="A14" s="199" t="s">
        <v>239</v>
      </c>
      <c r="B14" s="200" t="s">
        <v>314</v>
      </c>
      <c r="C14" s="201">
        <v>0</v>
      </c>
      <c r="D14" s="201"/>
      <c r="E14" s="202"/>
      <c r="F14" s="202"/>
    </row>
    <row r="15" spans="1:6" ht="18.75">
      <c r="A15" s="203" t="s">
        <v>79</v>
      </c>
      <c r="B15" s="190"/>
      <c r="C15" s="204">
        <f>SUM(C9:C14)+INT(SUM(D9:D14)/100)</f>
        <v>79000</v>
      </c>
      <c r="D15" s="205">
        <f>MOD(SUM(D9:D14),100)</f>
        <v>0</v>
      </c>
      <c r="E15" s="206">
        <f>SUM(E9:E14)+INT(SUM(F9:F14)/100)</f>
        <v>0</v>
      </c>
      <c r="F15" s="207">
        <f>MOD(SUM(F9:F14),100)</f>
        <v>0</v>
      </c>
    </row>
    <row r="16" spans="1:6" ht="17.25">
      <c r="A16" s="191" t="s">
        <v>241</v>
      </c>
      <c r="B16" s="192" t="s">
        <v>315</v>
      </c>
      <c r="C16" s="193"/>
      <c r="D16" s="193"/>
      <c r="E16" s="194"/>
      <c r="F16" s="194"/>
    </row>
    <row r="17" spans="1:6" ht="17.25">
      <c r="A17" s="195" t="s">
        <v>242</v>
      </c>
      <c r="B17" s="196" t="s">
        <v>316</v>
      </c>
      <c r="C17" s="197"/>
      <c r="D17" s="197"/>
      <c r="E17" s="198"/>
      <c r="F17" s="198"/>
    </row>
    <row r="18" spans="1:6" ht="17.25">
      <c r="A18" s="195" t="s">
        <v>243</v>
      </c>
      <c r="B18" s="196" t="s">
        <v>317</v>
      </c>
      <c r="C18" s="197"/>
      <c r="D18" s="197"/>
      <c r="E18" s="198"/>
      <c r="F18" s="198"/>
    </row>
    <row r="19" spans="1:6" ht="17.25">
      <c r="A19" s="195" t="s">
        <v>244</v>
      </c>
      <c r="B19" s="196" t="s">
        <v>318</v>
      </c>
      <c r="C19" s="197"/>
      <c r="D19" s="197"/>
      <c r="E19" s="198"/>
      <c r="F19" s="198"/>
    </row>
    <row r="20" spans="1:6" ht="17.25">
      <c r="A20" s="195" t="s">
        <v>245</v>
      </c>
      <c r="B20" s="196" t="s">
        <v>319</v>
      </c>
      <c r="C20" s="197"/>
      <c r="D20" s="197"/>
      <c r="E20" s="198"/>
      <c r="F20" s="198"/>
    </row>
    <row r="21" spans="1:6" ht="17.25">
      <c r="A21" s="195" t="s">
        <v>246</v>
      </c>
      <c r="B21" s="196" t="s">
        <v>320</v>
      </c>
      <c r="C21" s="197"/>
      <c r="D21" s="197"/>
      <c r="E21" s="198">
        <v>0</v>
      </c>
      <c r="F21" s="198">
        <v>0</v>
      </c>
    </row>
    <row r="22" spans="1:6" ht="17.25">
      <c r="A22" s="195" t="s">
        <v>247</v>
      </c>
      <c r="B22" s="196" t="s">
        <v>321</v>
      </c>
      <c r="C22" s="197"/>
      <c r="D22" s="197"/>
      <c r="E22" s="198"/>
      <c r="F22" s="198"/>
    </row>
    <row r="23" spans="1:6" ht="17.25">
      <c r="A23" s="195" t="s">
        <v>248</v>
      </c>
      <c r="B23" s="196" t="s">
        <v>322</v>
      </c>
      <c r="C23" s="197"/>
      <c r="D23" s="197"/>
      <c r="E23" s="198"/>
      <c r="F23" s="198"/>
    </row>
    <row r="24" spans="1:6" ht="17.25">
      <c r="A24" s="195" t="s">
        <v>249</v>
      </c>
      <c r="B24" s="196" t="s">
        <v>323</v>
      </c>
      <c r="C24" s="197"/>
      <c r="D24" s="197"/>
      <c r="E24" s="198"/>
      <c r="F24" s="198"/>
    </row>
    <row r="25" spans="1:6" ht="17.25">
      <c r="A25" s="195" t="s">
        <v>250</v>
      </c>
      <c r="B25" s="196"/>
      <c r="C25" s="197"/>
      <c r="D25" s="197"/>
      <c r="E25" s="198"/>
      <c r="F25" s="198"/>
    </row>
    <row r="26" spans="1:6" ht="17.25">
      <c r="A26" s="195" t="s">
        <v>251</v>
      </c>
      <c r="B26" s="196" t="s">
        <v>324</v>
      </c>
      <c r="C26" s="197"/>
      <c r="D26" s="197"/>
      <c r="E26" s="198"/>
      <c r="F26" s="198"/>
    </row>
    <row r="27" spans="1:6" ht="17.25">
      <c r="A27" s="195" t="s">
        <v>252</v>
      </c>
      <c r="B27" s="196" t="s">
        <v>325</v>
      </c>
      <c r="C27" s="197">
        <v>150</v>
      </c>
      <c r="D27" s="197">
        <v>0</v>
      </c>
      <c r="E27" s="198">
        <v>30</v>
      </c>
      <c r="F27" s="198">
        <v>0</v>
      </c>
    </row>
    <row r="28" spans="1:6" ht="17.25">
      <c r="A28" s="195" t="s">
        <v>253</v>
      </c>
      <c r="B28" s="196"/>
      <c r="C28" s="197"/>
      <c r="D28" s="197"/>
      <c r="E28" s="198"/>
      <c r="F28" s="198"/>
    </row>
    <row r="29" spans="1:6" ht="17.25">
      <c r="A29" s="195" t="s">
        <v>254</v>
      </c>
      <c r="B29" s="196" t="s">
        <v>326</v>
      </c>
      <c r="C29" s="197"/>
      <c r="D29" s="197"/>
      <c r="E29" s="198"/>
      <c r="F29" s="198"/>
    </row>
    <row r="30" spans="1:6" ht="17.25">
      <c r="A30" s="195" t="s">
        <v>255</v>
      </c>
      <c r="B30" s="196" t="s">
        <v>327</v>
      </c>
      <c r="C30" s="197"/>
      <c r="D30" s="197"/>
      <c r="E30" s="198"/>
      <c r="F30" s="198"/>
    </row>
    <row r="31" spans="1:6" ht="17.25">
      <c r="A31" s="195" t="s">
        <v>256</v>
      </c>
      <c r="B31" s="196" t="s">
        <v>328</v>
      </c>
      <c r="C31" s="197"/>
      <c r="D31" s="197"/>
      <c r="E31" s="198"/>
      <c r="F31" s="198"/>
    </row>
    <row r="32" spans="1:6" ht="17.25">
      <c r="A32" s="195" t="s">
        <v>257</v>
      </c>
      <c r="B32" s="196" t="s">
        <v>329</v>
      </c>
      <c r="C32" s="197"/>
      <c r="D32" s="197"/>
      <c r="E32" s="198"/>
      <c r="F32" s="198"/>
    </row>
    <row r="33" spans="1:6" ht="17.25">
      <c r="A33" s="195" t="s">
        <v>258</v>
      </c>
      <c r="B33" s="196" t="s">
        <v>330</v>
      </c>
      <c r="C33" s="197"/>
      <c r="D33" s="197"/>
      <c r="E33" s="198"/>
      <c r="F33" s="198"/>
    </row>
    <row r="34" spans="1:6" ht="17.25">
      <c r="A34" s="195" t="s">
        <v>260</v>
      </c>
      <c r="B34" s="196" t="s">
        <v>331</v>
      </c>
      <c r="C34" s="197"/>
      <c r="D34" s="197"/>
      <c r="E34" s="198"/>
      <c r="F34" s="198"/>
    </row>
    <row r="35" spans="1:6" ht="17.25">
      <c r="A35" s="195" t="s">
        <v>259</v>
      </c>
      <c r="B35" s="196" t="s">
        <v>332</v>
      </c>
      <c r="C35" s="197">
        <v>500</v>
      </c>
      <c r="D35" s="197">
        <v>0</v>
      </c>
      <c r="E35" s="198"/>
      <c r="F35" s="198"/>
    </row>
    <row r="36" spans="1:6" ht="17.25">
      <c r="A36" s="195" t="s">
        <v>261</v>
      </c>
      <c r="B36" s="196" t="s">
        <v>333</v>
      </c>
      <c r="C36" s="197"/>
      <c r="D36" s="197"/>
      <c r="E36" s="198"/>
      <c r="F36" s="198"/>
    </row>
    <row r="37" spans="1:6" ht="17.25">
      <c r="A37" s="195" t="s">
        <v>262</v>
      </c>
      <c r="B37" s="196" t="s">
        <v>334</v>
      </c>
      <c r="C37" s="197"/>
      <c r="D37" s="197"/>
      <c r="E37" s="198"/>
      <c r="F37" s="198"/>
    </row>
    <row r="38" spans="1:6" ht="17.25">
      <c r="A38" s="195" t="s">
        <v>263</v>
      </c>
      <c r="B38" s="196" t="s">
        <v>335</v>
      </c>
      <c r="C38" s="197">
        <v>10000</v>
      </c>
      <c r="D38" s="197">
        <v>0</v>
      </c>
      <c r="E38" s="198"/>
      <c r="F38" s="198">
        <v>0</v>
      </c>
    </row>
    <row r="39" spans="1:6" ht="17.25">
      <c r="A39" s="195" t="s">
        <v>264</v>
      </c>
      <c r="B39" s="196" t="s">
        <v>336</v>
      </c>
      <c r="C39" s="197"/>
      <c r="D39" s="197"/>
      <c r="E39" s="198"/>
      <c r="F39" s="198"/>
    </row>
    <row r="40" spans="1:6" ht="17.25">
      <c r="A40" s="195" t="s">
        <v>265</v>
      </c>
      <c r="B40" s="196" t="s">
        <v>337</v>
      </c>
      <c r="C40" s="197"/>
      <c r="D40" s="197"/>
      <c r="E40" s="198"/>
      <c r="F40" s="198">
        <v>0</v>
      </c>
    </row>
    <row r="41" spans="1:6" ht="17.25">
      <c r="A41" s="195" t="s">
        <v>266</v>
      </c>
      <c r="B41" s="196" t="s">
        <v>338</v>
      </c>
      <c r="C41" s="197"/>
      <c r="D41" s="197"/>
      <c r="E41" s="198"/>
      <c r="F41" s="198"/>
    </row>
    <row r="42" spans="1:6" ht="17.25">
      <c r="A42" s="195" t="s">
        <v>267</v>
      </c>
      <c r="B42" s="196" t="s">
        <v>339</v>
      </c>
      <c r="C42" s="197"/>
      <c r="D42" s="197"/>
      <c r="E42" s="198"/>
      <c r="F42" s="198"/>
    </row>
    <row r="43" spans="1:6" ht="17.25">
      <c r="A43" s="195" t="s">
        <v>268</v>
      </c>
      <c r="B43" s="196"/>
      <c r="C43" s="197"/>
      <c r="D43" s="197"/>
      <c r="E43" s="198"/>
      <c r="F43" s="198"/>
    </row>
    <row r="44" spans="1:6" ht="17.25">
      <c r="A44" s="195" t="s">
        <v>269</v>
      </c>
      <c r="B44" s="196" t="s">
        <v>340</v>
      </c>
      <c r="C44" s="197"/>
      <c r="D44" s="197"/>
      <c r="E44" s="198"/>
      <c r="F44" s="198"/>
    </row>
    <row r="45" spans="1:6" ht="17.25">
      <c r="A45" s="195" t="s">
        <v>270</v>
      </c>
      <c r="B45" s="196" t="s">
        <v>341</v>
      </c>
      <c r="C45" s="197">
        <v>3000</v>
      </c>
      <c r="D45" s="197">
        <v>0</v>
      </c>
      <c r="E45" s="198"/>
      <c r="F45" s="198">
        <v>0</v>
      </c>
    </row>
    <row r="46" spans="1:6" ht="17.25">
      <c r="A46" s="195" t="s">
        <v>271</v>
      </c>
      <c r="B46" s="196" t="s">
        <v>342</v>
      </c>
      <c r="C46" s="197"/>
      <c r="D46" s="197"/>
      <c r="E46" s="198"/>
      <c r="F46" s="198"/>
    </row>
    <row r="47" spans="1:6" ht="17.25">
      <c r="A47" s="199" t="s">
        <v>272</v>
      </c>
      <c r="B47" s="200" t="s">
        <v>343</v>
      </c>
      <c r="C47" s="201"/>
      <c r="D47" s="201"/>
      <c r="E47" s="202"/>
      <c r="F47" s="202"/>
    </row>
    <row r="48" spans="1:6" ht="18.75">
      <c r="A48" s="203" t="s">
        <v>79</v>
      </c>
      <c r="B48" s="190"/>
      <c r="C48" s="204">
        <f>SUM(C17:C47)+INT(SUM(D17:D47)/100)</f>
        <v>13650</v>
      </c>
      <c r="D48" s="205">
        <f>MOD(SUM(D17:D47),100)</f>
        <v>0</v>
      </c>
      <c r="E48" s="206">
        <f>SUM(E17:E47)+INT(SUM(F17:F47)/100)</f>
        <v>30</v>
      </c>
      <c r="F48" s="207">
        <f>MOD(SUM(F17:F47),100)</f>
        <v>0</v>
      </c>
    </row>
    <row r="49" spans="1:6" ht="17.25">
      <c r="A49" s="191" t="s">
        <v>273</v>
      </c>
      <c r="B49" s="192"/>
      <c r="C49" s="193"/>
      <c r="D49" s="193"/>
      <c r="E49" s="194"/>
      <c r="F49" s="194"/>
    </row>
    <row r="50" spans="1:6" ht="17.25">
      <c r="A50" s="195" t="s">
        <v>274</v>
      </c>
      <c r="B50" s="196" t="s">
        <v>344</v>
      </c>
      <c r="C50" s="197"/>
      <c r="D50" s="197"/>
      <c r="E50" s="198"/>
      <c r="F50" s="198"/>
    </row>
    <row r="51" spans="1:6" ht="17.25">
      <c r="A51" s="195" t="s">
        <v>275</v>
      </c>
      <c r="B51" s="196" t="s">
        <v>345</v>
      </c>
      <c r="C51" s="197"/>
      <c r="D51" s="197"/>
      <c r="E51" s="198"/>
      <c r="F51" s="198"/>
    </row>
    <row r="52" spans="1:6" ht="17.25">
      <c r="A52" s="195" t="s">
        <v>276</v>
      </c>
      <c r="B52" s="196" t="s">
        <v>346</v>
      </c>
      <c r="C52" s="197">
        <v>39745</v>
      </c>
      <c r="D52" s="197">
        <v>0</v>
      </c>
      <c r="E52" s="198"/>
      <c r="F52" s="198"/>
    </row>
    <row r="53" spans="1:6" ht="17.25">
      <c r="A53" s="195" t="s">
        <v>277</v>
      </c>
      <c r="B53" s="196" t="s">
        <v>347</v>
      </c>
      <c r="C53" s="197"/>
      <c r="D53" s="197"/>
      <c r="E53" s="198"/>
      <c r="F53" s="198"/>
    </row>
    <row r="54" spans="1:6" ht="17.25">
      <c r="A54" s="199" t="s">
        <v>278</v>
      </c>
      <c r="B54" s="200" t="s">
        <v>348</v>
      </c>
      <c r="C54" s="201"/>
      <c r="D54" s="201"/>
      <c r="E54" s="202"/>
      <c r="F54" s="202"/>
    </row>
    <row r="55" spans="1:6" ht="18.75">
      <c r="A55" s="203" t="s">
        <v>79</v>
      </c>
      <c r="B55" s="190"/>
      <c r="C55" s="204">
        <f>SUM(C49:C54)+INT(SUM(D49:D54)/100)</f>
        <v>39745</v>
      </c>
      <c r="D55" s="205">
        <f>MOD(SUM(D49:D54),100)</f>
        <v>0</v>
      </c>
      <c r="E55" s="206">
        <f>SUM(E49:E54)+INT(SUM(F49:F54)/100)</f>
        <v>0</v>
      </c>
      <c r="F55" s="207">
        <f>MOD(SUM(F49:F54),100)</f>
        <v>0</v>
      </c>
    </row>
    <row r="56" spans="1:6" ht="17.25">
      <c r="A56" s="191" t="s">
        <v>279</v>
      </c>
      <c r="B56" s="192" t="s">
        <v>349</v>
      </c>
      <c r="C56" s="193"/>
      <c r="D56" s="193"/>
      <c r="E56" s="194"/>
      <c r="F56" s="194"/>
    </row>
    <row r="57" spans="1:6" ht="17.25">
      <c r="A57" s="195" t="s">
        <v>280</v>
      </c>
      <c r="B57" s="196" t="s">
        <v>350</v>
      </c>
      <c r="C57" s="197"/>
      <c r="D57" s="197"/>
      <c r="E57" s="198"/>
      <c r="F57" s="198"/>
    </row>
    <row r="58" spans="1:6" ht="17.25">
      <c r="A58" s="195" t="s">
        <v>281</v>
      </c>
      <c r="B58" s="196" t="s">
        <v>351</v>
      </c>
      <c r="C58" s="197"/>
      <c r="D58" s="197"/>
      <c r="E58" s="198"/>
      <c r="F58" s="198"/>
    </row>
    <row r="59" spans="1:6" ht="17.25">
      <c r="A59" s="199" t="s">
        <v>282</v>
      </c>
      <c r="B59" s="200" t="s">
        <v>352</v>
      </c>
      <c r="C59" s="201"/>
      <c r="D59" s="201"/>
      <c r="E59" s="202"/>
      <c r="F59" s="202"/>
    </row>
    <row r="60" spans="1:6" ht="18.75">
      <c r="A60" s="171" t="s">
        <v>79</v>
      </c>
      <c r="B60" s="190"/>
      <c r="C60" s="204">
        <f>SUM(C57:C59)+INT(SUM(D57:D59)/100)</f>
        <v>0</v>
      </c>
      <c r="D60" s="205">
        <f>MOD(SUM(D57:D59),100)</f>
        <v>0</v>
      </c>
      <c r="E60" s="206">
        <f>SUM(E57:E59)+INT(SUM(F57:F59)/100)</f>
        <v>0</v>
      </c>
      <c r="F60" s="207">
        <f>MOD(SUM(F57:F59),100)</f>
        <v>0</v>
      </c>
    </row>
    <row r="61" spans="1:6" ht="17.25">
      <c r="A61" s="208" t="s">
        <v>283</v>
      </c>
      <c r="B61" s="192"/>
      <c r="C61" s="193"/>
      <c r="D61" s="193"/>
      <c r="E61" s="194"/>
      <c r="F61" s="194"/>
    </row>
    <row r="62" spans="1:6" ht="17.25">
      <c r="A62" s="195" t="s">
        <v>284</v>
      </c>
      <c r="B62" s="196" t="s">
        <v>353</v>
      </c>
      <c r="C62" s="197"/>
      <c r="D62" s="197"/>
      <c r="E62" s="198"/>
      <c r="F62" s="198"/>
    </row>
    <row r="63" spans="1:6" ht="17.25">
      <c r="A63" s="195" t="s">
        <v>285</v>
      </c>
      <c r="B63" s="196" t="s">
        <v>354</v>
      </c>
      <c r="C63" s="197">
        <v>17000</v>
      </c>
      <c r="D63" s="197">
        <v>0</v>
      </c>
      <c r="E63" s="198"/>
      <c r="F63" s="198">
        <v>0</v>
      </c>
    </row>
    <row r="64" spans="1:6" ht="17.25">
      <c r="A64" s="195" t="s">
        <v>286</v>
      </c>
      <c r="B64" s="196" t="s">
        <v>355</v>
      </c>
      <c r="C64" s="197"/>
      <c r="D64" s="197"/>
      <c r="E64" s="198"/>
      <c r="F64" s="198"/>
    </row>
    <row r="65" spans="1:6" ht="17.25">
      <c r="A65" s="195" t="s">
        <v>287</v>
      </c>
      <c r="B65" s="196" t="s">
        <v>356</v>
      </c>
      <c r="C65" s="197"/>
      <c r="D65" s="197"/>
      <c r="E65" s="198"/>
      <c r="F65" s="198"/>
    </row>
    <row r="66" spans="1:6" ht="17.25">
      <c r="A66" s="195" t="s">
        <v>288</v>
      </c>
      <c r="B66" s="196" t="s">
        <v>357</v>
      </c>
      <c r="C66" s="197"/>
      <c r="D66" s="197"/>
      <c r="E66" s="198"/>
      <c r="F66" s="198"/>
    </row>
    <row r="67" spans="1:6" ht="17.25">
      <c r="A67" s="195" t="s">
        <v>289</v>
      </c>
      <c r="B67" s="196" t="s">
        <v>358</v>
      </c>
      <c r="C67" s="197"/>
      <c r="D67" s="197"/>
      <c r="E67" s="198"/>
      <c r="F67" s="198"/>
    </row>
    <row r="68" spans="1:6" ht="17.25">
      <c r="A68" s="199" t="s">
        <v>290</v>
      </c>
      <c r="B68" s="200" t="s">
        <v>359</v>
      </c>
      <c r="C68" s="201">
        <v>1000</v>
      </c>
      <c r="D68" s="201">
        <v>0</v>
      </c>
      <c r="E68" s="202"/>
      <c r="F68" s="202">
        <v>0</v>
      </c>
    </row>
    <row r="69" spans="1:6" ht="18.75">
      <c r="A69" s="203" t="s">
        <v>79</v>
      </c>
      <c r="B69" s="190"/>
      <c r="C69" s="204">
        <f>SUM(C63:C68)+INT(SUM(D63:D68)/100)</f>
        <v>18000</v>
      </c>
      <c r="D69" s="205">
        <f>MOD(SUM(D62:D68),100)</f>
        <v>0</v>
      </c>
      <c r="E69" s="206">
        <f>SUM(E63:E68)+INT(SUM(F63:F68)/100)</f>
        <v>0</v>
      </c>
      <c r="F69" s="207">
        <f>MOD(SUM(F62:F68),100)</f>
        <v>0</v>
      </c>
    </row>
    <row r="70" spans="1:6" ht="17.25">
      <c r="A70" s="191" t="s">
        <v>291</v>
      </c>
      <c r="B70" s="192" t="s">
        <v>360</v>
      </c>
      <c r="C70" s="193"/>
      <c r="D70" s="193"/>
      <c r="E70" s="194"/>
      <c r="F70" s="194"/>
    </row>
    <row r="71" spans="1:6" ht="17.25">
      <c r="A71" s="199" t="s">
        <v>292</v>
      </c>
      <c r="B71" s="200" t="s">
        <v>361</v>
      </c>
      <c r="C71" s="201"/>
      <c r="D71" s="201"/>
      <c r="E71" s="202"/>
      <c r="F71" s="202"/>
    </row>
    <row r="72" spans="1:6" ht="18.75">
      <c r="A72" s="203" t="s">
        <v>79</v>
      </c>
      <c r="B72" s="190"/>
      <c r="C72" s="204">
        <f>SUM(C71)+INT(SUM(D71)/100)</f>
        <v>0</v>
      </c>
      <c r="D72" s="205">
        <f>MOD(SUM(D71),100)</f>
        <v>0</v>
      </c>
      <c r="E72" s="206">
        <f>SUM(E71)+INT(SUM(F71)/100)</f>
        <v>0</v>
      </c>
      <c r="F72" s="207">
        <f>MOD(SUM(F71),100)</f>
        <v>0</v>
      </c>
    </row>
    <row r="73" spans="1:6" ht="17.25">
      <c r="A73" s="191" t="s">
        <v>293</v>
      </c>
      <c r="B73" s="192" t="s">
        <v>362</v>
      </c>
      <c r="C73" s="193"/>
      <c r="D73" s="193"/>
      <c r="E73" s="194"/>
      <c r="F73" s="194"/>
    </row>
    <row r="74" spans="1:6" ht="17.25">
      <c r="A74" s="209" t="s">
        <v>296</v>
      </c>
      <c r="B74" s="196" t="s">
        <v>363</v>
      </c>
      <c r="C74" s="197"/>
      <c r="D74" s="197"/>
      <c r="E74" s="198"/>
      <c r="F74" s="198"/>
    </row>
    <row r="75" spans="1:6" ht="17.25">
      <c r="A75" s="209" t="s">
        <v>294</v>
      </c>
      <c r="B75" s="196"/>
      <c r="C75" s="197">
        <v>1118404</v>
      </c>
      <c r="D75" s="197">
        <v>0</v>
      </c>
      <c r="E75" s="198"/>
      <c r="F75" s="198"/>
    </row>
    <row r="76" spans="1:6" ht="17.25">
      <c r="A76" s="209" t="s">
        <v>295</v>
      </c>
      <c r="B76" s="196"/>
      <c r="C76" s="197">
        <v>4218621</v>
      </c>
      <c r="D76" s="197">
        <v>0</v>
      </c>
      <c r="E76" s="198"/>
      <c r="F76" s="198"/>
    </row>
    <row r="77" spans="1:6" ht="17.25">
      <c r="A77" s="209" t="s">
        <v>297</v>
      </c>
      <c r="B77" s="196" t="s">
        <v>364</v>
      </c>
      <c r="C77" s="197">
        <v>12600</v>
      </c>
      <c r="D77" s="197">
        <v>0</v>
      </c>
      <c r="E77" s="198"/>
      <c r="F77" s="198"/>
    </row>
    <row r="78" spans="1:6" ht="17.25">
      <c r="A78" s="209" t="s">
        <v>298</v>
      </c>
      <c r="B78" s="196" t="s">
        <v>365</v>
      </c>
      <c r="C78" s="197">
        <v>598626</v>
      </c>
      <c r="D78" s="197">
        <v>0</v>
      </c>
      <c r="E78" s="198"/>
      <c r="F78" s="198"/>
    </row>
    <row r="79" spans="1:6" ht="17.25">
      <c r="A79" s="209" t="s">
        <v>299</v>
      </c>
      <c r="B79" s="196" t="s">
        <v>366</v>
      </c>
      <c r="C79" s="197">
        <v>1172141</v>
      </c>
      <c r="D79" s="197">
        <v>0</v>
      </c>
      <c r="E79" s="198"/>
      <c r="F79" s="198"/>
    </row>
    <row r="80" spans="1:6" ht="17.25">
      <c r="A80" s="209" t="s">
        <v>300</v>
      </c>
      <c r="B80" s="196" t="s">
        <v>368</v>
      </c>
      <c r="C80" s="197"/>
      <c r="D80" s="197"/>
      <c r="E80" s="198"/>
      <c r="F80" s="198"/>
    </row>
    <row r="81" spans="1:6" ht="17.25">
      <c r="A81" s="209" t="s">
        <v>301</v>
      </c>
      <c r="B81" s="196" t="s">
        <v>369</v>
      </c>
      <c r="C81" s="197">
        <v>295625</v>
      </c>
      <c r="D81" s="197">
        <v>0</v>
      </c>
      <c r="E81" s="198"/>
      <c r="F81" s="198"/>
    </row>
    <row r="82" spans="1:6" ht="17.25">
      <c r="A82" s="209" t="s">
        <v>302</v>
      </c>
      <c r="B82" s="196" t="s">
        <v>367</v>
      </c>
      <c r="C82" s="197"/>
      <c r="D82" s="197"/>
      <c r="E82" s="198"/>
      <c r="F82" s="198"/>
    </row>
    <row r="83" spans="1:6" ht="17.25">
      <c r="A83" s="209" t="s">
        <v>303</v>
      </c>
      <c r="B83" s="196" t="s">
        <v>370</v>
      </c>
      <c r="C83" s="197">
        <v>24360</v>
      </c>
      <c r="D83" s="197">
        <v>0</v>
      </c>
      <c r="E83" s="198"/>
      <c r="F83" s="198"/>
    </row>
    <row r="84" spans="1:6" ht="17.25">
      <c r="A84" s="209" t="s">
        <v>304</v>
      </c>
      <c r="B84" s="196" t="s">
        <v>371</v>
      </c>
      <c r="C84" s="197">
        <v>42954</v>
      </c>
      <c r="D84" s="197">
        <v>0</v>
      </c>
      <c r="E84" s="198"/>
      <c r="F84" s="198"/>
    </row>
    <row r="85" spans="1:6" ht="17.25">
      <c r="A85" s="210" t="s">
        <v>305</v>
      </c>
      <c r="B85" s="200"/>
      <c r="C85" s="201"/>
      <c r="D85" s="201"/>
      <c r="E85" s="202"/>
      <c r="F85" s="202"/>
    </row>
    <row r="86" spans="1:6" ht="18.75">
      <c r="A86" s="203" t="s">
        <v>79</v>
      </c>
      <c r="B86" s="190"/>
      <c r="C86" s="204">
        <f>SUM(C75:C85)+INT(SUM(D75:D85)/100)</f>
        <v>7483331</v>
      </c>
      <c r="D86" s="205">
        <f>MOD(SUM(D75:D85),100)</f>
        <v>0</v>
      </c>
      <c r="E86" s="206">
        <f>SUM(E75:E85)+INT(SUM(F75:F85)/100)</f>
        <v>0</v>
      </c>
      <c r="F86" s="207">
        <f>MOD(SUM(F75:F85),100)</f>
        <v>0</v>
      </c>
    </row>
    <row r="87" spans="1:6" ht="17.25">
      <c r="A87" s="191" t="s">
        <v>306</v>
      </c>
      <c r="B87" s="192"/>
      <c r="C87" s="193"/>
      <c r="D87" s="193"/>
      <c r="E87" s="194"/>
      <c r="F87" s="194"/>
    </row>
    <row r="88" spans="1:6" ht="17.25">
      <c r="A88" s="195" t="s">
        <v>307</v>
      </c>
      <c r="B88" s="196">
        <v>2002</v>
      </c>
      <c r="C88" s="197">
        <v>6885347</v>
      </c>
      <c r="D88" s="197">
        <v>0</v>
      </c>
      <c r="E88" s="198"/>
      <c r="F88" s="198"/>
    </row>
    <row r="89" spans="1:6" ht="17.25">
      <c r="A89" s="195" t="s">
        <v>4</v>
      </c>
      <c r="B89" s="196">
        <v>2002</v>
      </c>
      <c r="C89" s="197"/>
      <c r="D89" s="197"/>
      <c r="E89" s="198"/>
      <c r="F89" s="198"/>
    </row>
    <row r="90" spans="1:6" ht="17.25">
      <c r="A90" s="195" t="s">
        <v>5</v>
      </c>
      <c r="B90" s="196">
        <v>2002</v>
      </c>
      <c r="C90" s="197"/>
      <c r="D90" s="197"/>
      <c r="E90" s="198"/>
      <c r="F90" s="198"/>
    </row>
    <row r="91" spans="1:6" ht="17.25">
      <c r="A91" s="195" t="s">
        <v>2</v>
      </c>
      <c r="B91" s="196" t="s">
        <v>372</v>
      </c>
      <c r="C91" s="197"/>
      <c r="D91" s="197"/>
      <c r="E91" s="198"/>
      <c r="F91" s="198"/>
    </row>
    <row r="92" spans="1:6" ht="17.25">
      <c r="A92" s="195" t="s">
        <v>3</v>
      </c>
      <c r="B92" s="200" t="s">
        <v>372</v>
      </c>
      <c r="C92" s="201"/>
      <c r="D92" s="201"/>
      <c r="E92" s="202"/>
      <c r="F92" s="202"/>
    </row>
    <row r="93" spans="1:6" ht="17.25">
      <c r="A93" s="195" t="s">
        <v>428</v>
      </c>
      <c r="B93" s="200" t="s">
        <v>372</v>
      </c>
      <c r="C93" s="201"/>
      <c r="D93" s="201"/>
      <c r="E93" s="202"/>
      <c r="F93" s="202"/>
    </row>
    <row r="94" spans="1:6" ht="17.25">
      <c r="A94" s="195" t="s">
        <v>456</v>
      </c>
      <c r="B94" s="200" t="s">
        <v>372</v>
      </c>
      <c r="C94" s="201"/>
      <c r="D94" s="201"/>
      <c r="E94" s="202"/>
      <c r="F94" s="202"/>
    </row>
    <row r="95" spans="1:6" ht="18.75">
      <c r="A95" s="203" t="s">
        <v>79</v>
      </c>
      <c r="B95" s="190"/>
      <c r="C95" s="204">
        <f>SUM(C88:C94)+INT(SUM(D88:D94)/100)</f>
        <v>6885347</v>
      </c>
      <c r="D95" s="205">
        <f>MOD(SUM(D88:D94),100)</f>
        <v>0</v>
      </c>
      <c r="E95" s="206">
        <f>SUM(E88:E94)+INT(SUM(F88:F94)/100)</f>
        <v>0</v>
      </c>
      <c r="F95" s="207">
        <f>MOD(SUM(F88:F94),100)</f>
        <v>0</v>
      </c>
    </row>
    <row r="96" spans="1:6" ht="18.75">
      <c r="A96" s="211" t="s">
        <v>189</v>
      </c>
      <c r="B96" s="212"/>
      <c r="C96" s="204">
        <f>SUM(C15,C48,C55,,C60,C69,C72,C86,C95)+INT(SUM(D15,,D48,D55,D60,D69,D72,D86,D95)/100)</f>
        <v>14519073</v>
      </c>
      <c r="D96" s="205">
        <f>MOD(SUM(D15,,D48,D55,D60,D69,D72,D86,D95),100)</f>
        <v>0</v>
      </c>
      <c r="E96" s="206">
        <f>SUM(E15,E48,E55,,E60,E69,E72,E86,E95)+INT(SUM(F15,,F48,F55,F60,F69,F72,F86,F95)/100)</f>
        <v>30</v>
      </c>
      <c r="F96" s="207">
        <f>MOD(SUM(F15,,F48,F55,F60,F69,F72,F86,F95),100)</f>
        <v>0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2:F253"/>
  <sheetViews>
    <sheetView zoomScale="130" zoomScaleNormal="130" zoomScaleSheetLayoutView="100" zoomScalePageLayoutView="0" workbookViewId="0" topLeftCell="A85">
      <selection activeCell="D95" sqref="D95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387" t="s">
        <v>10</v>
      </c>
      <c r="B2" s="387"/>
      <c r="C2" s="214" t="s">
        <v>525</v>
      </c>
      <c r="D2" s="214"/>
    </row>
    <row r="3" spans="2:3" ht="18.75">
      <c r="B3" s="387" t="s">
        <v>80</v>
      </c>
      <c r="C3" s="387"/>
    </row>
    <row r="4" spans="2:3" ht="18.75">
      <c r="B4" s="215" t="s">
        <v>102</v>
      </c>
      <c r="C4" s="216">
        <f>SUM(C5:C6)</f>
        <v>0</v>
      </c>
    </row>
    <row r="5" spans="2:5" ht="18.75">
      <c r="B5" s="217" t="s">
        <v>81</v>
      </c>
      <c r="C5" s="218">
        <v>0</v>
      </c>
      <c r="D5" s="13"/>
      <c r="E5" s="13"/>
    </row>
    <row r="6" spans="2:5" ht="18.75">
      <c r="B6" s="217" t="s">
        <v>82</v>
      </c>
      <c r="C6" s="218">
        <v>0</v>
      </c>
      <c r="D6" s="13"/>
      <c r="E6" s="13"/>
    </row>
    <row r="7" spans="2:5" ht="18.75">
      <c r="B7" s="215" t="s">
        <v>101</v>
      </c>
      <c r="C7" s="219">
        <f>SUM(C8:C15)</f>
        <v>30</v>
      </c>
      <c r="E7" s="220"/>
    </row>
    <row r="8" spans="2:3" ht="18.75">
      <c r="B8" s="217" t="s">
        <v>392</v>
      </c>
      <c r="C8" s="218">
        <v>0</v>
      </c>
    </row>
    <row r="9" spans="2:3" ht="18.75">
      <c r="B9" s="217" t="s">
        <v>152</v>
      </c>
      <c r="C9" s="218">
        <v>0</v>
      </c>
    </row>
    <row r="10" spans="2:3" ht="18.75">
      <c r="B10" s="217" t="s">
        <v>153</v>
      </c>
      <c r="C10" s="218">
        <v>0</v>
      </c>
    </row>
    <row r="11" spans="2:3" ht="18.75">
      <c r="B11" s="217" t="s">
        <v>168</v>
      </c>
      <c r="C11" s="218">
        <v>30</v>
      </c>
    </row>
    <row r="12" spans="2:3" ht="18.75">
      <c r="B12" s="217" t="s">
        <v>93</v>
      </c>
      <c r="C12" s="218">
        <v>0</v>
      </c>
    </row>
    <row r="13" spans="2:3" ht="18.75">
      <c r="B13" s="217" t="s">
        <v>182</v>
      </c>
      <c r="C13" s="218">
        <v>0</v>
      </c>
    </row>
    <row r="14" spans="2:3" ht="18.75">
      <c r="B14" s="217" t="s">
        <v>225</v>
      </c>
      <c r="C14" s="218">
        <v>0</v>
      </c>
    </row>
    <row r="15" spans="2:3" ht="18.75">
      <c r="B15" s="217" t="s">
        <v>420</v>
      </c>
      <c r="C15" s="218">
        <v>0</v>
      </c>
    </row>
    <row r="16" spans="2:3" ht="18.75">
      <c r="B16" s="215" t="s">
        <v>104</v>
      </c>
      <c r="C16" s="219">
        <f>SUM(C17)</f>
        <v>0</v>
      </c>
    </row>
    <row r="17" spans="2:3" ht="18.75">
      <c r="B17" s="217" t="s">
        <v>83</v>
      </c>
      <c r="C17" s="218">
        <v>0</v>
      </c>
    </row>
    <row r="18" spans="2:3" ht="18.75">
      <c r="B18" s="215" t="s">
        <v>105</v>
      </c>
      <c r="C18" s="219">
        <f>SUM(C19:C20)</f>
        <v>0</v>
      </c>
    </row>
    <row r="19" spans="2:3" ht="23.25" customHeight="1">
      <c r="B19" s="217" t="s">
        <v>94</v>
      </c>
      <c r="C19" s="218">
        <v>0</v>
      </c>
    </row>
    <row r="20" spans="2:3" ht="23.25" customHeight="1">
      <c r="B20" s="217" t="s">
        <v>154</v>
      </c>
      <c r="C20" s="218">
        <v>0</v>
      </c>
    </row>
    <row r="21" spans="2:3" ht="18.75">
      <c r="B21" s="215" t="s">
        <v>103</v>
      </c>
      <c r="C21" s="221">
        <f>SUM(C22:C30)</f>
        <v>0</v>
      </c>
    </row>
    <row r="22" spans="2:3" ht="22.5" customHeight="1">
      <c r="B22" s="217" t="s">
        <v>68</v>
      </c>
      <c r="C22" s="218">
        <v>0</v>
      </c>
    </row>
    <row r="23" spans="2:3" ht="18.75">
      <c r="B23" s="217" t="s">
        <v>84</v>
      </c>
      <c r="C23" s="222">
        <v>0</v>
      </c>
    </row>
    <row r="24" spans="2:3" ht="18.75">
      <c r="B24" s="217" t="s">
        <v>95</v>
      </c>
      <c r="C24" s="222">
        <v>0</v>
      </c>
    </row>
    <row r="25" spans="2:3" ht="18.75">
      <c r="B25" s="217" t="s">
        <v>85</v>
      </c>
      <c r="C25" s="222">
        <v>0</v>
      </c>
    </row>
    <row r="26" spans="2:3" ht="18.75">
      <c r="B26" s="217" t="s">
        <v>86</v>
      </c>
      <c r="C26" s="222">
        <v>0</v>
      </c>
    </row>
    <row r="27" spans="2:3" ht="18.75">
      <c r="B27" s="217" t="s">
        <v>96</v>
      </c>
      <c r="C27" s="218">
        <v>0</v>
      </c>
    </row>
    <row r="28" spans="2:3" ht="18.75">
      <c r="B28" s="217" t="s">
        <v>97</v>
      </c>
      <c r="C28" s="223">
        <v>0</v>
      </c>
    </row>
    <row r="29" spans="2:3" ht="18.75">
      <c r="B29" s="217" t="s">
        <v>87</v>
      </c>
      <c r="C29" s="218">
        <v>0</v>
      </c>
    </row>
    <row r="30" spans="2:3" ht="18.75">
      <c r="B30" s="217" t="s">
        <v>177</v>
      </c>
      <c r="C30" s="223">
        <v>0</v>
      </c>
    </row>
    <row r="31" spans="2:3" ht="18.75">
      <c r="B31" s="215" t="s">
        <v>389</v>
      </c>
      <c r="C31" s="219">
        <f>SUM(C32)</f>
        <v>0</v>
      </c>
    </row>
    <row r="32" spans="2:3" ht="18.75">
      <c r="B32" s="217" t="s">
        <v>170</v>
      </c>
      <c r="C32" s="218">
        <v>0</v>
      </c>
    </row>
    <row r="33" spans="2:3" ht="18.75">
      <c r="B33" s="215" t="s">
        <v>6</v>
      </c>
      <c r="C33" s="219">
        <v>0</v>
      </c>
    </row>
    <row r="34" spans="2:3" ht="18.75">
      <c r="B34" s="215" t="s">
        <v>439</v>
      </c>
      <c r="C34" s="219">
        <v>0</v>
      </c>
    </row>
    <row r="35" spans="2:3" ht="18.75">
      <c r="B35" s="215" t="s">
        <v>390</v>
      </c>
      <c r="C35" s="219">
        <f>SUM(C36:C38)</f>
        <v>0</v>
      </c>
    </row>
    <row r="36" spans="2:3" ht="18.75">
      <c r="B36" s="217" t="s">
        <v>455</v>
      </c>
      <c r="C36" s="218">
        <v>0</v>
      </c>
    </row>
    <row r="37" spans="2:3" ht="18.75">
      <c r="B37" s="217" t="s">
        <v>375</v>
      </c>
      <c r="C37" s="218">
        <v>0</v>
      </c>
    </row>
    <row r="38" spans="2:3" ht="18.75">
      <c r="B38" s="217" t="s">
        <v>429</v>
      </c>
      <c r="C38" s="224">
        <v>0</v>
      </c>
    </row>
    <row r="39" ht="19.5" thickBot="1">
      <c r="C39" s="225">
        <f>SUM(C4,C7,C16,C18,C21,C31,C35,C34)</f>
        <v>30</v>
      </c>
    </row>
    <row r="40" spans="2:3" ht="19.5" thickTop="1">
      <c r="B40" s="70"/>
      <c r="C40" s="226"/>
    </row>
    <row r="41" spans="2:3" ht="18.75">
      <c r="B41" s="70"/>
      <c r="C41" s="226"/>
    </row>
    <row r="42" spans="2:3" ht="18.75">
      <c r="B42" s="70"/>
      <c r="C42" s="226"/>
    </row>
    <row r="43" spans="2:3" ht="18.75">
      <c r="B43" s="70"/>
      <c r="C43" s="226"/>
    </row>
    <row r="44" spans="2:3" ht="18.75">
      <c r="B44" s="70"/>
      <c r="C44" s="226"/>
    </row>
    <row r="45" spans="1:4" ht="18.75">
      <c r="A45" s="387" t="s">
        <v>9</v>
      </c>
      <c r="B45" s="387"/>
      <c r="C45" s="214" t="str">
        <f>C2</f>
        <v>ณ  วันที่  31  ตุลาคม  2553</v>
      </c>
      <c r="D45" s="214"/>
    </row>
    <row r="46" spans="2:3" ht="18.75">
      <c r="B46" s="387" t="s">
        <v>88</v>
      </c>
      <c r="C46" s="387"/>
    </row>
    <row r="47" ht="18.75">
      <c r="C47" s="13"/>
    </row>
    <row r="48" spans="2:3" ht="18.75">
      <c r="B48" s="217" t="s">
        <v>192</v>
      </c>
      <c r="C48" s="223">
        <v>0</v>
      </c>
    </row>
    <row r="49" spans="2:3" ht="18.75">
      <c r="B49" s="217" t="s">
        <v>89</v>
      </c>
      <c r="C49" s="223">
        <v>500</v>
      </c>
    </row>
    <row r="50" spans="2:3" ht="18.75">
      <c r="B50" s="217" t="s">
        <v>99</v>
      </c>
      <c r="C50" s="223">
        <v>0</v>
      </c>
    </row>
    <row r="51" spans="2:3" ht="18.75">
      <c r="B51" s="217" t="s">
        <v>100</v>
      </c>
      <c r="C51" s="223">
        <v>0</v>
      </c>
    </row>
    <row r="52" spans="2:3" ht="18.75">
      <c r="B52" s="217" t="s">
        <v>107</v>
      </c>
      <c r="C52" s="223">
        <v>0</v>
      </c>
    </row>
    <row r="53" spans="2:3" ht="18.75">
      <c r="B53" s="217" t="s">
        <v>91</v>
      </c>
      <c r="C53" s="223">
        <v>0</v>
      </c>
    </row>
    <row r="54" spans="2:3" ht="18.75">
      <c r="B54" s="217" t="s">
        <v>421</v>
      </c>
      <c r="C54" s="223">
        <v>0</v>
      </c>
    </row>
    <row r="55" spans="2:3" ht="18.75">
      <c r="B55" s="217" t="s">
        <v>446</v>
      </c>
      <c r="C55" s="223">
        <v>0</v>
      </c>
    </row>
    <row r="56" spans="2:3" ht="19.5" thickBot="1">
      <c r="B56" s="1" t="s">
        <v>495</v>
      </c>
      <c r="C56" s="227">
        <f>SUM(C48:C55)</f>
        <v>500</v>
      </c>
    </row>
    <row r="57" ht="19.5" thickTop="1">
      <c r="C57" s="228"/>
    </row>
    <row r="58" ht="18.75">
      <c r="C58" s="228"/>
    </row>
    <row r="59" ht="18.75">
      <c r="C59" s="228"/>
    </row>
    <row r="60" ht="18.75">
      <c r="C60" s="228"/>
    </row>
    <row r="61" ht="18.75">
      <c r="C61" s="228"/>
    </row>
    <row r="62" spans="1:4" ht="18.75">
      <c r="A62" s="387" t="s">
        <v>8</v>
      </c>
      <c r="B62" s="387"/>
      <c r="C62" s="214" t="str">
        <f>C2</f>
        <v>ณ  วันที่  31  ตุลาคม  2553</v>
      </c>
      <c r="D62" s="214"/>
    </row>
    <row r="63" spans="2:3" ht="18.75">
      <c r="B63" s="387" t="s">
        <v>88</v>
      </c>
      <c r="C63" s="387"/>
    </row>
    <row r="64" ht="18.75">
      <c r="C64" s="13"/>
    </row>
    <row r="65" spans="2:3" ht="18.75">
      <c r="B65" s="217" t="s">
        <v>98</v>
      </c>
      <c r="C65" s="223">
        <v>15406.95</v>
      </c>
    </row>
    <row r="66" spans="2:3" ht="18.75">
      <c r="B66" s="217" t="s">
        <v>13</v>
      </c>
      <c r="C66" s="223">
        <v>0</v>
      </c>
    </row>
    <row r="67" spans="2:3" ht="18.75">
      <c r="B67" s="217" t="s">
        <v>14</v>
      </c>
      <c r="C67" s="223">
        <v>0</v>
      </c>
    </row>
    <row r="68" spans="2:3" ht="18.75">
      <c r="B68" s="217" t="s">
        <v>90</v>
      </c>
      <c r="C68" s="223">
        <v>34100</v>
      </c>
    </row>
    <row r="69" spans="2:3" ht="18.75">
      <c r="B69" s="217" t="s">
        <v>91</v>
      </c>
      <c r="C69" s="223">
        <v>0</v>
      </c>
    </row>
    <row r="70" spans="2:3" ht="19.5" thickBot="1">
      <c r="B70" s="1" t="s">
        <v>496</v>
      </c>
      <c r="C70" s="227">
        <f>SUM(C65:C69)</f>
        <v>49506.95</v>
      </c>
    </row>
    <row r="71" ht="19.5" thickTop="1">
      <c r="C71" s="228"/>
    </row>
    <row r="72" ht="18.75">
      <c r="C72" s="228"/>
    </row>
    <row r="73" ht="18.75">
      <c r="C73" s="228"/>
    </row>
    <row r="74" ht="18.75">
      <c r="C74" s="228"/>
    </row>
    <row r="75" ht="18.75">
      <c r="C75" s="228"/>
    </row>
    <row r="76" ht="18.75">
      <c r="C76" s="228"/>
    </row>
    <row r="77" ht="18.75">
      <c r="C77" s="228"/>
    </row>
    <row r="78" ht="18.75">
      <c r="C78" s="228"/>
    </row>
    <row r="79" ht="18.75">
      <c r="C79" s="228"/>
    </row>
    <row r="80" ht="18.75">
      <c r="C80" s="228"/>
    </row>
    <row r="81" ht="18.75">
      <c r="C81" s="228"/>
    </row>
    <row r="82" ht="18.75">
      <c r="C82" s="228"/>
    </row>
    <row r="83" ht="18.75">
      <c r="C83" s="228"/>
    </row>
    <row r="84" ht="18.75">
      <c r="C84" s="228"/>
    </row>
    <row r="85" ht="18.75">
      <c r="C85" s="228"/>
    </row>
    <row r="86" ht="18.75">
      <c r="C86" s="228"/>
    </row>
    <row r="87" ht="18.75">
      <c r="C87" s="228"/>
    </row>
    <row r="88" ht="18.75">
      <c r="C88" s="228"/>
    </row>
    <row r="89" spans="1:4" ht="18.75">
      <c r="A89" s="387" t="s">
        <v>7</v>
      </c>
      <c r="B89" s="387"/>
      <c r="C89" s="214" t="str">
        <f>C2</f>
        <v>ณ  วันที่  31  ตุลาคม  2553</v>
      </c>
      <c r="D89" s="214"/>
    </row>
    <row r="90" spans="2:3" ht="18.75">
      <c r="B90" s="387" t="s">
        <v>88</v>
      </c>
      <c r="C90" s="387"/>
    </row>
    <row r="91" ht="18.75">
      <c r="C91" s="13"/>
    </row>
    <row r="92" spans="2:3" ht="18.75">
      <c r="B92" s="217" t="s">
        <v>92</v>
      </c>
      <c r="C92" s="222">
        <v>500</v>
      </c>
    </row>
    <row r="93" spans="2:6" ht="18.75">
      <c r="B93" s="217" t="s">
        <v>90</v>
      </c>
      <c r="C93" s="222">
        <v>373421</v>
      </c>
      <c r="F93" s="1" t="s">
        <v>21</v>
      </c>
    </row>
    <row r="94" spans="2:3" ht="18.75">
      <c r="B94" s="217" t="s">
        <v>108</v>
      </c>
      <c r="C94" s="222">
        <v>0</v>
      </c>
    </row>
    <row r="95" spans="2:3" ht="18.75">
      <c r="B95" s="217" t="s">
        <v>109</v>
      </c>
      <c r="C95" s="222">
        <v>3534.63</v>
      </c>
    </row>
    <row r="96" spans="2:3" ht="18.75">
      <c r="B96" s="217" t="s">
        <v>110</v>
      </c>
      <c r="C96" s="222">
        <v>4241.56</v>
      </c>
    </row>
    <row r="97" spans="2:3" ht="18.75">
      <c r="B97" s="217" t="s">
        <v>421</v>
      </c>
      <c r="C97" s="223">
        <v>53500</v>
      </c>
    </row>
    <row r="98" spans="2:3" ht="18.75">
      <c r="B98" s="217" t="s">
        <v>446</v>
      </c>
      <c r="C98" s="223">
        <v>28100</v>
      </c>
    </row>
    <row r="99" spans="2:3" ht="19.5" thickBot="1">
      <c r="B99" s="1" t="s">
        <v>497</v>
      </c>
      <c r="C99" s="227">
        <f>SUM(C92:C98)</f>
        <v>463297.19</v>
      </c>
    </row>
    <row r="100" ht="19.5" thickTop="1">
      <c r="C100" s="13"/>
    </row>
    <row r="101" spans="2:3" ht="18.75">
      <c r="B101" s="17" t="s">
        <v>91</v>
      </c>
      <c r="C101" s="229">
        <v>780673.06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9"/>
    </row>
    <row r="126" ht="18.75">
      <c r="C126" s="169"/>
    </row>
    <row r="127" ht="18.75">
      <c r="C127" s="169"/>
    </row>
    <row r="128" ht="18.75">
      <c r="C128" s="169"/>
    </row>
    <row r="129" ht="18.75">
      <c r="C129" s="169"/>
    </row>
    <row r="130" ht="18.75">
      <c r="C130" s="169"/>
    </row>
    <row r="131" ht="18.75">
      <c r="C131" s="169"/>
    </row>
    <row r="132" ht="18.75">
      <c r="C132" s="169"/>
    </row>
    <row r="133" ht="18.75">
      <c r="C133" s="169"/>
    </row>
    <row r="134" ht="18.75">
      <c r="C134" s="169"/>
    </row>
    <row r="135" ht="18.75">
      <c r="C135" s="169"/>
    </row>
    <row r="136" ht="18.75">
      <c r="C136" s="169"/>
    </row>
    <row r="137" ht="18.75">
      <c r="C137" s="169"/>
    </row>
    <row r="138" ht="18.75">
      <c r="C138" s="169"/>
    </row>
    <row r="139" ht="18.75">
      <c r="C139" s="169"/>
    </row>
    <row r="140" ht="18.75">
      <c r="C140" s="169"/>
    </row>
    <row r="141" ht="18.75">
      <c r="C141" s="169"/>
    </row>
    <row r="142" ht="18.75">
      <c r="C142" s="169"/>
    </row>
    <row r="143" ht="18.75">
      <c r="C143" s="169"/>
    </row>
    <row r="144" ht="18.75">
      <c r="C144" s="169"/>
    </row>
    <row r="145" ht="18.75">
      <c r="C145" s="169"/>
    </row>
    <row r="146" ht="18.75">
      <c r="C146" s="169"/>
    </row>
    <row r="147" ht="18.75">
      <c r="C147" s="169"/>
    </row>
    <row r="148" ht="18.75">
      <c r="C148" s="169"/>
    </row>
    <row r="149" ht="18.75">
      <c r="C149" s="169"/>
    </row>
    <row r="150" ht="18.75">
      <c r="C150" s="169"/>
    </row>
    <row r="151" ht="18.75">
      <c r="C151" s="169"/>
    </row>
    <row r="152" ht="18.75">
      <c r="C152" s="169"/>
    </row>
    <row r="153" ht="18.75">
      <c r="C153" s="169"/>
    </row>
    <row r="154" ht="18.75">
      <c r="C154" s="169"/>
    </row>
    <row r="155" ht="18.75">
      <c r="C155" s="169"/>
    </row>
    <row r="156" ht="18.75">
      <c r="C156" s="169"/>
    </row>
    <row r="157" ht="18.75">
      <c r="C157" s="169"/>
    </row>
    <row r="158" ht="18.75">
      <c r="C158" s="169"/>
    </row>
    <row r="159" ht="18.75">
      <c r="C159" s="169"/>
    </row>
    <row r="160" ht="18.75">
      <c r="C160" s="169"/>
    </row>
    <row r="161" ht="18.75">
      <c r="C161" s="169"/>
    </row>
    <row r="162" ht="18.75">
      <c r="C162" s="169"/>
    </row>
    <row r="163" ht="18.75">
      <c r="C163" s="169"/>
    </row>
    <row r="164" ht="18.75">
      <c r="C164" s="169"/>
    </row>
    <row r="165" ht="18.75">
      <c r="C165" s="169"/>
    </row>
    <row r="166" ht="18.75">
      <c r="C166" s="169"/>
    </row>
    <row r="167" ht="18.75">
      <c r="C167" s="169"/>
    </row>
    <row r="168" ht="18.75">
      <c r="C168" s="169"/>
    </row>
    <row r="169" ht="18.75">
      <c r="C169" s="169"/>
    </row>
    <row r="170" ht="18.75">
      <c r="C170" s="169"/>
    </row>
    <row r="171" ht="18.75">
      <c r="C171" s="169"/>
    </row>
    <row r="172" ht="18.75">
      <c r="C172" s="169"/>
    </row>
    <row r="173" ht="18.75">
      <c r="C173" s="169"/>
    </row>
    <row r="174" ht="18.75">
      <c r="C174" s="169"/>
    </row>
    <row r="175" ht="18.75">
      <c r="C175" s="169"/>
    </row>
    <row r="176" ht="18.75">
      <c r="C176" s="169"/>
    </row>
    <row r="177" ht="18.75">
      <c r="C177" s="169"/>
    </row>
    <row r="178" ht="18.75">
      <c r="C178" s="169"/>
    </row>
    <row r="179" ht="18.75">
      <c r="C179" s="169"/>
    </row>
    <row r="180" ht="18.75">
      <c r="C180" s="169"/>
    </row>
    <row r="181" ht="18.75">
      <c r="C181" s="169"/>
    </row>
    <row r="182" ht="18.75">
      <c r="C182" s="169"/>
    </row>
    <row r="183" ht="18.75">
      <c r="C183" s="169"/>
    </row>
    <row r="184" ht="18.75">
      <c r="C184" s="169"/>
    </row>
    <row r="185" ht="18.75">
      <c r="C185" s="169"/>
    </row>
    <row r="186" ht="18.75">
      <c r="C186" s="169"/>
    </row>
    <row r="187" ht="18.75">
      <c r="C187" s="169"/>
    </row>
    <row r="188" ht="18.75">
      <c r="C188" s="169"/>
    </row>
    <row r="189" ht="18.75">
      <c r="C189" s="169"/>
    </row>
    <row r="190" ht="18.75">
      <c r="C190" s="169"/>
    </row>
    <row r="191" ht="18.75">
      <c r="C191" s="169"/>
    </row>
    <row r="192" ht="18.75">
      <c r="C192" s="169"/>
    </row>
    <row r="193" ht="18.75">
      <c r="C193" s="169"/>
    </row>
    <row r="194" ht="18.75">
      <c r="C194" s="169"/>
    </row>
    <row r="195" ht="18.75">
      <c r="C195" s="169"/>
    </row>
    <row r="196" ht="18.75">
      <c r="C196" s="169"/>
    </row>
    <row r="197" ht="18.75">
      <c r="C197" s="169"/>
    </row>
    <row r="198" ht="18.75">
      <c r="C198" s="169"/>
    </row>
    <row r="199" ht="18.75">
      <c r="C199" s="169"/>
    </row>
    <row r="200" ht="18.75">
      <c r="C200" s="169"/>
    </row>
    <row r="201" ht="18.75">
      <c r="C201" s="169"/>
    </row>
    <row r="202" ht="18.75">
      <c r="C202" s="169"/>
    </row>
    <row r="203" ht="18.75">
      <c r="C203" s="169"/>
    </row>
    <row r="204" ht="18.75">
      <c r="C204" s="169"/>
    </row>
    <row r="205" ht="18.75">
      <c r="C205" s="169"/>
    </row>
    <row r="206" ht="18.75">
      <c r="C206" s="169"/>
    </row>
    <row r="207" ht="18.75">
      <c r="C207" s="169"/>
    </row>
    <row r="208" ht="18.75">
      <c r="C208" s="169"/>
    </row>
    <row r="209" ht="18.75">
      <c r="C209" s="169"/>
    </row>
    <row r="210" ht="18.75">
      <c r="C210" s="169"/>
    </row>
    <row r="211" ht="18.75">
      <c r="C211" s="169"/>
    </row>
    <row r="212" ht="18.75">
      <c r="C212" s="169"/>
    </row>
    <row r="213" ht="18.75">
      <c r="C213" s="169"/>
    </row>
    <row r="214" ht="18.75">
      <c r="C214" s="169"/>
    </row>
    <row r="215" ht="18.75">
      <c r="C215" s="169"/>
    </row>
    <row r="216" ht="18.75">
      <c r="C216" s="169"/>
    </row>
    <row r="217" ht="18.75">
      <c r="C217" s="169"/>
    </row>
    <row r="218" ht="18.75">
      <c r="C218" s="169"/>
    </row>
    <row r="219" ht="18.75">
      <c r="C219" s="169"/>
    </row>
    <row r="220" ht="18.75">
      <c r="C220" s="169"/>
    </row>
    <row r="221" ht="18.75">
      <c r="C221" s="169"/>
    </row>
    <row r="222" ht="18.75">
      <c r="C222" s="169"/>
    </row>
    <row r="223" ht="18.75">
      <c r="C223" s="169"/>
    </row>
    <row r="224" ht="18.75">
      <c r="C224" s="169"/>
    </row>
    <row r="225" ht="18.75">
      <c r="C225" s="169"/>
    </row>
    <row r="226" ht="18.75">
      <c r="C226" s="169"/>
    </row>
    <row r="227" ht="18.75">
      <c r="C227" s="169"/>
    </row>
    <row r="228" ht="18.75">
      <c r="C228" s="169"/>
    </row>
    <row r="229" ht="18.75">
      <c r="C229" s="169"/>
    </row>
    <row r="230" ht="18.75">
      <c r="C230" s="169"/>
    </row>
    <row r="231" ht="18.75">
      <c r="C231" s="169"/>
    </row>
    <row r="232" ht="18.75">
      <c r="C232" s="169"/>
    </row>
    <row r="233" ht="18.75">
      <c r="C233" s="169"/>
    </row>
    <row r="234" ht="18.75">
      <c r="C234" s="169"/>
    </row>
    <row r="235" ht="18.75">
      <c r="C235" s="169"/>
    </row>
    <row r="236" ht="18.75">
      <c r="C236" s="169"/>
    </row>
    <row r="237" ht="18.75">
      <c r="C237" s="169"/>
    </row>
    <row r="238" ht="18.75">
      <c r="C238" s="169"/>
    </row>
    <row r="239" ht="18.75">
      <c r="C239" s="169"/>
    </row>
    <row r="240" ht="18.75">
      <c r="C240" s="169"/>
    </row>
    <row r="241" ht="18.75">
      <c r="C241" s="169"/>
    </row>
    <row r="242" ht="18.75">
      <c r="C242" s="169"/>
    </row>
    <row r="243" ht="18.75">
      <c r="C243" s="169"/>
    </row>
    <row r="244" ht="18.75">
      <c r="C244" s="169"/>
    </row>
    <row r="245" ht="18.75">
      <c r="C245" s="169"/>
    </row>
    <row r="246" ht="18.75">
      <c r="C246" s="169"/>
    </row>
    <row r="247" ht="18.75">
      <c r="C247" s="169"/>
    </row>
    <row r="248" ht="18.75">
      <c r="C248" s="169"/>
    </row>
    <row r="249" ht="18.75">
      <c r="C249" s="169"/>
    </row>
    <row r="250" ht="18.75">
      <c r="C250" s="169"/>
    </row>
    <row r="251" ht="18.75">
      <c r="C251" s="169"/>
    </row>
    <row r="252" ht="18.75">
      <c r="C252" s="169"/>
    </row>
    <row r="253" ht="18.75">
      <c r="C253" s="169"/>
    </row>
  </sheetData>
  <sheetProtection/>
  <mergeCells count="8">
    <mergeCell ref="A2:B2"/>
    <mergeCell ref="A45:B45"/>
    <mergeCell ref="B63:C63"/>
    <mergeCell ref="B90:C90"/>
    <mergeCell ref="A62:B62"/>
    <mergeCell ref="A89:B89"/>
    <mergeCell ref="B3:C3"/>
    <mergeCell ref="B46:C46"/>
  </mergeCells>
  <printOptions/>
  <pageMargins left="0.75" right="0.75" top="0.23" bottom="0.51" header="0.12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2011-01-26T07:50:35Z</cp:lastPrinted>
  <dcterms:created xsi:type="dcterms:W3CDTF">2004-02-23T07:46:31Z</dcterms:created>
  <dcterms:modified xsi:type="dcterms:W3CDTF">2011-10-12T08:16:18Z</dcterms:modified>
  <cp:category/>
  <cp:version/>
  <cp:contentType/>
  <cp:contentStatus/>
</cp:coreProperties>
</file>