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853" firstSheet="14" activeTab="22"/>
  </bookViews>
  <sheets>
    <sheet name="งบแสดงฐานะการเงิน" sheetId="1" r:id="rId1"/>
    <sheet name="หมายเหตุ 1" sheetId="2" r:id="rId2"/>
    <sheet name="ประกอบงบทรัพย์สิน" sheetId="3" r:id="rId3"/>
    <sheet name="หมายเหตุ 2 3 4" sheetId="4" r:id="rId4"/>
    <sheet name="หมายเหตุ 5" sheetId="5" r:id="rId5"/>
    <sheet name="เงินรับฝาก" sheetId="6" r:id="rId6"/>
    <sheet name="หมายเหตุ 8" sheetId="7" r:id="rId7"/>
    <sheet name="ประกอบงบเงินสะสม" sheetId="8" r:id="rId8"/>
    <sheet name="งบกลาง" sheetId="9" r:id="rId9"/>
    <sheet name="บริหารทั่วไป" sheetId="10" r:id="rId10"/>
    <sheet name="รักษาความสงบ" sheetId="11" r:id="rId11"/>
    <sheet name="สาธารณสุข" sheetId="12" r:id="rId12"/>
    <sheet name="สังคมสงเคราะห์" sheetId="13" r:id="rId13"/>
    <sheet name="เคหะและชุมชน" sheetId="14" r:id="rId14"/>
    <sheet name="ความเข้มแข็ง" sheetId="15" r:id="rId15"/>
    <sheet name="การศึกษา" sheetId="16" r:id="rId16"/>
    <sheet name="นันทนาการ" sheetId="17" r:id="rId17"/>
    <sheet name="อตสาหกรรม" sheetId="18" r:id="rId18"/>
    <sheet name="เกษตร" sheetId="19" r:id="rId19"/>
    <sheet name="รวม" sheetId="20" r:id="rId20"/>
    <sheet name="เงินสะสม" sheetId="21" r:id="rId21"/>
    <sheet name="เงินรายรับ" sheetId="22" r:id="rId22"/>
    <sheet name="รายรับและสะสม" sheetId="23" r:id="rId23"/>
    <sheet name="Sheet1" sheetId="24" r:id="rId24"/>
    <sheet name="Sheet2" sheetId="25" r:id="rId25"/>
  </sheets>
  <definedNames>
    <definedName name="_xlnm.Print_Area" localSheetId="15">'การศึกษา'!$A$1:$I$21</definedName>
    <definedName name="_xlnm.Print_Area" localSheetId="18">'เกษตร'!$A$1:$G$22</definedName>
    <definedName name="_xlnm.Print_Area" localSheetId="14">'ความเข้มแข็ง'!$A$1:$G$24</definedName>
    <definedName name="_xlnm.Print_Area" localSheetId="16">'นันทนาการ'!$A$1:$G$24</definedName>
    <definedName name="_xlnm.Print_Area" localSheetId="9">'บริหารทั่วไป'!$A$1:$I$29</definedName>
    <definedName name="_xlnm.Print_Area" localSheetId="10">'รักษาความสงบ'!$A$1:$H$22</definedName>
    <definedName name="_xlnm.Print_Area" localSheetId="12">'สังคมสงเคราะห์'!$A$1:$G$24</definedName>
    <definedName name="_xlnm.Print_Area" localSheetId="11">'สาธารณสุข'!$A$1:$I$30</definedName>
  </definedNames>
  <calcPr fullCalcOnLoad="1"/>
</workbook>
</file>

<file path=xl/sharedStrings.xml><?xml version="1.0" encoding="utf-8"?>
<sst xmlns="http://schemas.openxmlformats.org/spreadsheetml/2006/main" count="1162" uniqueCount="457">
  <si>
    <t>ทรัพย์สินตามงบทรัพย์สิน</t>
  </si>
  <si>
    <t>สินทรัพย์</t>
  </si>
  <si>
    <t>หมายเหตุ</t>
  </si>
  <si>
    <t>เงินสดและเงินฝากธนาคาร</t>
  </si>
  <si>
    <t>รายได้จากรัฐบาลค้างรับ</t>
  </si>
  <si>
    <t>ลูกหนี้ค่าภาษี</t>
  </si>
  <si>
    <t>ลูกหนี้รายได้อื่นๆ</t>
  </si>
  <si>
    <t>ลูกหนี้เงินทุนโครงการเศรษฐกิจชุมชน</t>
  </si>
  <si>
    <t>ลูกหนี้อื่นๆ</t>
  </si>
  <si>
    <t>สินทรัพย์หมุนเวียนอื่น</t>
  </si>
  <si>
    <t>รวมสินทรัพย์หมุนเวียน</t>
  </si>
  <si>
    <t>หุ้นในโรงพิมพ์อาสารักษาดินแดน</t>
  </si>
  <si>
    <t>ทรัพย์สินเกิดจากเงินกู้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</si>
  <si>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</si>
  <si>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</si>
  <si>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</si>
  <si>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 xml:space="preserve">      งบแสดงฐานะการเงิน</t>
  </si>
  <si>
    <t>หมายเหตุประกอบงบแสดงฐานะการเงิน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</si>
  <si>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</si>
  <si>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</si>
  <si>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</si>
  <si>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ชื่อ</t>
  </si>
  <si>
    <t>จำนวนเงิน</t>
  </si>
  <si>
    <t>รายได้</t>
  </si>
  <si>
    <t>เงินสะสม</t>
  </si>
  <si>
    <t>เงินทุนสำรองเงินสะสม</t>
  </si>
  <si>
    <t>เงินกู้</t>
  </si>
  <si>
    <t>รวม</t>
  </si>
  <si>
    <t>เงินสด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</si>
  <si>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</si>
  <si>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</si>
  <si>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</si>
  <si>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</si>
  <si>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</si>
  <si>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</si>
  <si>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ภาษีหัก  ณ  ที่จ่าย</t>
  </si>
  <si>
    <t>เงินประกันสัญญา</t>
  </si>
  <si>
    <t>จำนวนเงินที่ได้รับ</t>
  </si>
  <si>
    <t>อนุมัติ</t>
  </si>
  <si>
    <t>ก่อนหนี้ผูกพัน</t>
  </si>
  <si>
    <t>เบิกจ่ายแล้ว</t>
  </si>
  <si>
    <t>คงเหลือ</t>
  </si>
  <si>
    <t>รายงานรายจ่ายในการดำเนินงานที่จ่ายจากเงินรายรับตามแผนงาน  งบกลาง</t>
  </si>
  <si>
    <t>งบ</t>
  </si>
  <si>
    <t>ประมาณการ</t>
  </si>
  <si>
    <t>งบกลาง</t>
  </si>
  <si>
    <t>งานบริหารทั่วไป</t>
  </si>
  <si>
    <t>งานวางแผนสถิติและ</t>
  </si>
  <si>
    <t>งานบริหารการคลัง</t>
  </si>
  <si>
    <t>เงินเดือน (ฝ่ายการเมือง)</t>
  </si>
  <si>
    <t>เงินเดือน 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</si>
  <si>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</si>
  <si>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</si>
  <si>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</si>
  <si>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</si>
  <si>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</si>
  <si>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</si>
  <si>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</si>
  <si>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</si>
  <si>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งบดำเนินการ</t>
  </si>
  <si>
    <t>งบลงทุน</t>
  </si>
  <si>
    <t>งบรายจ่ายอื่น</t>
  </si>
  <si>
    <t>งบเงินอุดหนุน</t>
  </si>
  <si>
    <t>งบ / หมวด</t>
  </si>
  <si>
    <t>เกี่ยวกับสาธารณสุข</t>
  </si>
  <si>
    <t>งานโรงพยาบาล</t>
  </si>
  <si>
    <t>งานบริการ</t>
  </si>
  <si>
    <t>สาธารณสุขและ</t>
  </si>
  <si>
    <t>งานสาธารณสุขอื่น</t>
  </si>
  <si>
    <t>งานศูนย์บริการ</t>
  </si>
  <si>
    <t>สาธารณสุข</t>
  </si>
  <si>
    <t>งบบุคลากร</t>
  </si>
  <si>
    <t>เกี่ยวกับสังคมสงเคราะห์</t>
  </si>
  <si>
    <t>งานสวัสดิการสังคม</t>
  </si>
  <si>
    <t>และสังคมสงเคราะห์</t>
  </si>
  <si>
    <t>งานบริหาร</t>
  </si>
  <si>
    <t>ทั่วไปเกี่ยวกับ</t>
  </si>
  <si>
    <t>เคหะชุมชน</t>
  </si>
  <si>
    <t>งานไฟฟ้าถนน</t>
  </si>
  <si>
    <t>สวนสาธารณะ</t>
  </si>
  <si>
    <t>งานกำจัดขยะ</t>
  </si>
  <si>
    <t>มูลฝอยและสิ่ง</t>
  </si>
  <si>
    <t>ปฎิกูล</t>
  </si>
  <si>
    <t>งานบำบัด</t>
  </si>
  <si>
    <t>น้ำเสีย</t>
  </si>
  <si>
    <t>เกี่ยวกับการสร้างความ</t>
  </si>
  <si>
    <t>เข้มแข็งของชุมชน</t>
  </si>
  <si>
    <t>งานส่งเสริมและ</t>
  </si>
  <si>
    <t>สนันสนุนความ</t>
  </si>
  <si>
    <t>เข้มแข็งชุมชน</t>
  </si>
  <si>
    <t>นันทนาการ</t>
  </si>
  <si>
    <t>และการโยธา</t>
  </si>
  <si>
    <t>งานส่งเสริมการเกษตร</t>
  </si>
  <si>
    <t>รายการ</t>
  </si>
  <si>
    <t>รายงานรายจ่ายในการดำเนินงานที่จ่ายจากเงินรายรับตามแผนงานรวม</t>
  </si>
  <si>
    <t>ทั่วไป</t>
  </si>
  <si>
    <t>การรักษา</t>
  </si>
  <si>
    <t>ความ</t>
  </si>
  <si>
    <t>สงบภายใน</t>
  </si>
  <si>
    <t>การศึกษา</t>
  </si>
  <si>
    <t>สงเคราะห์</t>
  </si>
  <si>
    <t>เคหะ</t>
  </si>
  <si>
    <t>ชุมชน</t>
  </si>
  <si>
    <t>สร้าง</t>
  </si>
  <si>
    <t>เข้มแข็ง</t>
  </si>
  <si>
    <t>ของชุมชน</t>
  </si>
  <si>
    <t>การ</t>
  </si>
  <si>
    <t>วัฒนธรรม</t>
  </si>
  <si>
    <t>และ</t>
  </si>
  <si>
    <t>อุตสาหกรรม</t>
  </si>
  <si>
    <t>การเกษตร</t>
  </si>
  <si>
    <t>รายจ่าย</t>
  </si>
  <si>
    <t>รายงานรายจ่ายในการดำเนินงานที่จ่ายจากเงินสะสม</t>
  </si>
  <si>
    <t>สังคม</t>
  </si>
  <si>
    <t>ประมาณ</t>
  </si>
  <si>
    <t>บริหารงาน</t>
  </si>
  <si>
    <t>การศาสนา</t>
  </si>
  <si>
    <t>เกษตร</t>
  </si>
  <si>
    <t>พานิชย์</t>
  </si>
  <si>
    <t>รวมรายจ่าย</t>
  </si>
  <si>
    <t>รายรับ</t>
  </si>
  <si>
    <t>หมวดภาษีอากร</t>
  </si>
  <si>
    <t>หมวดค่าธรรมเนียมค่าปรับและใบอนุญาต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</si>
  <si>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</si>
  <si>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</si>
  <si>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</si>
  <si>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หมวดภาษีจัดสรร</t>
  </si>
  <si>
    <t>หมวดเงินอุดหนุนทั่วไป</t>
  </si>
  <si>
    <t>หมวดเงินอุดหนุนระบุวัตถุประสงค์/เฉพาะกิจ</t>
  </si>
  <si>
    <t>รวมรายรับ</t>
  </si>
  <si>
    <t>เงินเดือน (ฝ่ายประจำ)</t>
  </si>
  <si>
    <t>ข.สังหาริมทรัพย์</t>
  </si>
  <si>
    <t>เงินงบประมาณ</t>
  </si>
  <si>
    <t>บริหารทั่วไป</t>
  </si>
  <si>
    <t>บริหารงานทั่วไป</t>
  </si>
  <si>
    <t>ทุนทรัพย์</t>
  </si>
  <si>
    <t>หนี้สิน</t>
  </si>
  <si>
    <t>หนี้สินหมุนเวียน</t>
  </si>
  <si>
    <t>รายจ่ายค้างจ่าย</t>
  </si>
  <si>
    <t>ฎีกาค้างจ่าย</t>
  </si>
  <si>
    <t>รายจ่ายผลัดส่งใบสำคัญ</t>
  </si>
  <si>
    <t>เงินรับฝาก</t>
  </si>
  <si>
    <t>หนี้สินหมุนเวียนอืน</t>
  </si>
  <si>
    <t>องค์การบริหารส่วนตำบลเมืองนาท   อำเภอขามสะแกแสง  จังหวัดนครราชสีมา</t>
  </si>
  <si>
    <t>สินทรัพย์ไม่หมุนเวียน</t>
  </si>
  <si>
    <t>สินทรัพย์หมุนเวียน</t>
  </si>
  <si>
    <t>รวมหนี้สินหมุนเวียน</t>
  </si>
  <si>
    <t>หนี้สินไม่หมุนเวียน</t>
  </si>
  <si>
    <t>เจ้าหนี้เงินกู้</t>
  </si>
  <si>
    <t>หนี้สินไม่หมุนเวียนอื่น</t>
  </si>
  <si>
    <t>รวมหนี้สินไม่หมุนเวียน</t>
  </si>
  <si>
    <t>รวมหนี้สิน</t>
  </si>
  <si>
    <t>รวมเงินสะสม</t>
  </si>
  <si>
    <t>รวมหนี้สินและเงินสะสม</t>
  </si>
  <si>
    <t>องค์การบริหารส่วนตำบลเมืองนาท   อำเภอขามสะแกแสง จังหวัดนครราชสีมา</t>
  </si>
  <si>
    <t>อาคารที่ทำการ อบต</t>
  </si>
  <si>
    <t>ที่ดิน</t>
  </si>
  <si>
    <t>ร้านค้าชุมชน</t>
  </si>
  <si>
    <t>ฉางข้าว</t>
  </si>
  <si>
    <t>ศาลพระภูมิ</t>
  </si>
  <si>
    <t>ก.  อสังหาริมทรัพย์</t>
  </si>
  <si>
    <t>ครุภัณฑ์สำนักงาน</t>
  </si>
  <si>
    <t>ครุภัณฑ์คอมพิวเตอร์</t>
  </si>
  <si>
    <t>ครุภัณฑ์โฆษณาและเผยแพร่</t>
  </si>
  <si>
    <t>ครุภัณฑ์งานบ้านงานครัว</t>
  </si>
  <si>
    <t>ครุภัณฑ์ไฟฟ้าและวิทยุ</t>
  </si>
  <si>
    <t>ครุภัณฑ์ยานพาหนะและขนส่ง</t>
  </si>
  <si>
    <t>ครุภัณฑ์การเกษตร</t>
  </si>
  <si>
    <t>ครุภัณฑ์ก่อสร้าง</t>
  </si>
  <si>
    <t>ครุภัณฑ์โรงงาน</t>
  </si>
  <si>
    <t>เงินที่มีผู้อุทิศให้ (สำนักงาน พช.)</t>
  </si>
  <si>
    <t>ครุภัณฑ์สำรวจ</t>
  </si>
  <si>
    <t xml:space="preserve">    องค์การบริหารส่วนตำบลเมืองนาท  อำเภอขามสะแกแสง  จังหวัดนครราชสีมา</t>
  </si>
  <si>
    <t xml:space="preserve">   งบกลาง</t>
  </si>
  <si>
    <t>รายงานรายจ่ายในการดำเนินงานที่จ่ายจากเงินรายรับตามแผนงานรักษาความสงบภายใน</t>
  </si>
  <si>
    <t>รายงานรายจ่ายในการดำเนินงานที่จ่ายจากเงินรายรับตามแผนงานสาธารณสุข</t>
  </si>
  <si>
    <t>รายงานรายจ่ายในการดำเนินงานที่จ่ายจากเงินรายรับตามแผนงานสังคมสงเคราะห์</t>
  </si>
  <si>
    <t>รายงานรายจ่ายในการดำเนินงานที่จ่ายจากเงินรายรับตามแผนงานเคหะและชุมชน</t>
  </si>
  <si>
    <t>สร้างความเข้มแข็งของชุมชน</t>
  </si>
  <si>
    <t>รายงานรายจ่ายในการดำเนินงานที่จ่ายจากเงินรายรับตามแผนงานสร้างความเข้มแข็งของชุมชน</t>
  </si>
  <si>
    <t>งานกีฬาและนันทนาการ</t>
  </si>
  <si>
    <t>รายงานรายจ่ายในการดำเนินงานที่จ่ายจากเงินรายรับตามแผนงานการศึกษา</t>
  </si>
  <si>
    <t>งานบริหารทั่วไปเกี่ยวกับศาสนา วัฒนธรรม และนันทนาการ</t>
  </si>
  <si>
    <t>งานอนุรักษ์แหล่งน้ำและป่าไม้</t>
  </si>
  <si>
    <t>รายงานรายจ่ายในการดำเนินงานที่จ่ายจากเงินรายรับตามแผนงานการเกษตร</t>
  </si>
  <si>
    <t>งบประมาณ</t>
  </si>
  <si>
    <t>การรักษาความสงบภายใน</t>
  </si>
  <si>
    <t>สังคมสงเคราะห์</t>
  </si>
  <si>
    <t>เคหะและชุมชน</t>
  </si>
  <si>
    <t>การศาสนาวัฒนธรรมและนันทนาการ</t>
  </si>
  <si>
    <t>อุตสาหกรรมและการโยธา</t>
  </si>
  <si>
    <t>การพาณิชย์</t>
  </si>
  <si>
    <t>หมวดรายได้จากทรัพย์สิน</t>
  </si>
  <si>
    <t>.</t>
  </si>
  <si>
    <t>ค่าจ้างเหมาเวร - ยาม</t>
  </si>
  <si>
    <t>ค่าอาหารเสริม  (นม)  โรงเรียน</t>
  </si>
  <si>
    <t>รายจ่ายเพื่อให้ได้มาซึ่งบริการ</t>
  </si>
  <si>
    <t>วัสดุอาหารเสริม (นม)</t>
  </si>
  <si>
    <t>งานระดับก่อนวัยเรียนและประถมศึกษา</t>
  </si>
  <si>
    <t>รายรับจริงสูงกว่ารายจ่ายจริง</t>
  </si>
  <si>
    <t xml:space="preserve">เงินสะสม  </t>
  </si>
  <si>
    <t xml:space="preserve">บวก      </t>
  </si>
  <si>
    <t xml:space="preserve">           </t>
  </si>
  <si>
    <t>ธ. กรุงไทย  -  ออมทรัพย์301-3-09120-7</t>
  </si>
  <si>
    <t>ธ. ธกส.     -  ออมทรัพย์ 291-2-49401-5</t>
  </si>
  <si>
    <t xml:space="preserve">เงินฝากธนาคาร  </t>
  </si>
  <si>
    <t xml:space="preserve">ส่วนลด    6 % ภาษีบำรุงท้องที่ </t>
  </si>
  <si>
    <t xml:space="preserve">ค่าใช้จ่าย 5 % ภาษีบำรุงท้องที่ </t>
  </si>
  <si>
    <t>รวมเงินรับฝาก</t>
  </si>
  <si>
    <t>เจ้าหนี้เงินสะสม</t>
  </si>
  <si>
    <t>เงินทุนโครงการเศรษฐกิจชุมชน</t>
  </si>
  <si>
    <t>ดอกเบี้ยเงินทุนโครงการเศรษฐกิจชุมชน</t>
  </si>
  <si>
    <t>งานบริหารทั่วไปเกี่ยวกับการศึกษา</t>
  </si>
  <si>
    <t>งานศึกษาไม่กำหนดระดับ</t>
  </si>
  <si>
    <t>รายรับสูงกว่ารายจ่าย</t>
  </si>
  <si>
    <t>งานระดับมัธยมศึกษา</t>
  </si>
  <si>
    <t xml:space="preserve"> </t>
  </si>
  <si>
    <t xml:space="preserve">หมายเหตุ  </t>
  </si>
  <si>
    <t>ประกอบงบการแสดงฐานะการเงินเป็นส่วนหนึ่งของงบการเงินนี้</t>
  </si>
  <si>
    <t>องค์การบริหารส่วนตำบลเมืองนาท  อำเภอขามสะแกแสง  จังหวัดนครราชสีมา</t>
  </si>
  <si>
    <t>รายละเอียดประกอบงบทรัพย์สิน</t>
  </si>
  <si>
    <t>ลำดับที่</t>
  </si>
  <si>
    <t>รวมเงินทั้งสิ้น</t>
  </si>
  <si>
    <t>อาคารสำนักงาน</t>
  </si>
  <si>
    <t>ศาลพระภูมิ  -  เจ้าที่</t>
  </si>
  <si>
    <t>ข.  อสังหาริมทรัพย์</t>
  </si>
  <si>
    <t>โต๊ะ</t>
  </si>
  <si>
    <t>ชุดรับแขก</t>
  </si>
  <si>
    <t>ตู้</t>
  </si>
  <si>
    <t>รูปในหลวง</t>
  </si>
  <si>
    <t>ตู้นิรภัย</t>
  </si>
  <si>
    <t>เครื่องคิดเลขไฟฟ้า</t>
  </si>
  <si>
    <t>เครื่องพิมพ์ดีด</t>
  </si>
  <si>
    <t>เครื่องถ่ายเอกสาร</t>
  </si>
  <si>
    <t>เครื่องอัดสำเนา</t>
  </si>
  <si>
    <t>เครื่องปรับอากาศ</t>
  </si>
  <si>
    <t>เครื่องแสกน</t>
  </si>
  <si>
    <t>เก้าอี้แถว 4 ที่นั้ง</t>
  </si>
  <si>
    <t>พัดลม</t>
  </si>
  <si>
    <t>มู่ลี่</t>
  </si>
  <si>
    <t>บันไดอลุมิเนียม</t>
  </si>
  <si>
    <t>ไมโครโฟน</t>
  </si>
  <si>
    <t>ลำโพง 3 ทาง</t>
  </si>
  <si>
    <t>เครื่องขยายเสียง</t>
  </si>
  <si>
    <t>โต๊ะหมู่บูชา</t>
  </si>
  <si>
    <t>แสตนยืนกล่าว</t>
  </si>
  <si>
    <t>เครื่องควบคุมไมโครโฟน</t>
  </si>
  <si>
    <t>เก้าอี้</t>
  </si>
  <si>
    <t>เครื่องโทรสาร</t>
  </si>
  <si>
    <t>ถังน้ำแสตนเลส</t>
  </si>
  <si>
    <t>ชั้นวางหนังสือพิมพ์</t>
  </si>
  <si>
    <t>คูลเลอร์ต้มน้ำไฟฟ้า</t>
  </si>
  <si>
    <t>เตียงพยาบาลพร้อมที่นอน</t>
  </si>
  <si>
    <t>เครื่องคอมพิวเตอร์</t>
  </si>
  <si>
    <t>ดาวเทียม</t>
  </si>
  <si>
    <t>โปรเจคเตอร์</t>
  </si>
  <si>
    <t>กล้องถ่ายรูป</t>
  </si>
  <si>
    <t>กล้องวีดีโอ</t>
  </si>
  <si>
    <t>โทรทัศน์</t>
  </si>
  <si>
    <t>วิทยุเทป</t>
  </si>
  <si>
    <t>เครื่องเล่นดีวีดี</t>
  </si>
  <si>
    <t>เครื่องทำน้ำเย็น</t>
  </si>
  <si>
    <t>เครื่องตัดหญ้า</t>
  </si>
  <si>
    <t>ตู้เย็น</t>
  </si>
  <si>
    <t>กระติกน้ำร้อน</t>
  </si>
  <si>
    <t>สว่านไฟฟ้า</t>
  </si>
  <si>
    <t>รถเข็นปูนล้อเดียว</t>
  </si>
  <si>
    <t>ชุดเก็บตัวอย่างคอนกรีต</t>
  </si>
  <si>
    <t>ชุดทดสอบความข้นเหลวของคอนกรีต</t>
  </si>
  <si>
    <t>เครื่องรับส่งยวิทยุ</t>
  </si>
  <si>
    <t>ป้ายไฟสามเหลี่ยม</t>
  </si>
  <si>
    <t>สัญญาณไฟจราจรกระพริบ</t>
  </si>
  <si>
    <t>รถยนต์สำนักงาน</t>
  </si>
  <si>
    <t>รถจักยานยนต์</t>
  </si>
  <si>
    <t>รถอีแต๋น</t>
  </si>
  <si>
    <t>เครื่องพ่นหมอกควัน</t>
  </si>
  <si>
    <t>เครื่องปั้มน้ำ</t>
  </si>
  <si>
    <t>ตู้เชื่อม</t>
  </si>
  <si>
    <t>เครื่องเจีย / ตัด</t>
  </si>
  <si>
    <t>แท่นตัด</t>
  </si>
  <si>
    <t>ไม้สตาฟ</t>
  </si>
  <si>
    <t>กล้องวัดระดับ</t>
  </si>
  <si>
    <t>เครื่องหาพิกัดดาวเทียม (GPS)</t>
  </si>
  <si>
    <t>ครุภัณฑ์อื่น ๆ</t>
  </si>
  <si>
    <t>ถังน้ำดับเพลิงชนิดเคมีแห้ง</t>
  </si>
  <si>
    <t>เต็นท์</t>
  </si>
  <si>
    <t>กระจกโค้งนูน</t>
  </si>
  <si>
    <t>ครุภัณฑ์เครื่องดับเพลิง</t>
  </si>
  <si>
    <t>ถังน้ำไฟเบอร์กลาส</t>
  </si>
  <si>
    <t>รวมทั้งสิ้น</t>
  </si>
  <si>
    <t>รับเพิ่ม</t>
  </si>
  <si>
    <t>ยอดยกมา</t>
  </si>
  <si>
    <t>รวมอสังหาริมทรัพย์</t>
  </si>
  <si>
    <t>รวมครุภัณฑ์สำนักงาน</t>
  </si>
  <si>
    <t>รวมครุภัณฑ์คอมพิวเตอร์</t>
  </si>
  <si>
    <t>รวมครุภัณฑ์โฆษณาและเผยแพร่</t>
  </si>
  <si>
    <t>จำหน่าย</t>
  </si>
  <si>
    <t>รวมครุภัณฑ์งานบ้านงานครัว</t>
  </si>
  <si>
    <t>รวมครุภัณฑ์ก่อสร้าง</t>
  </si>
  <si>
    <t>รวมครุภัณฑ์ไฟฟ้าและวิทยุ</t>
  </si>
  <si>
    <t>รวมครุภัณฑ์ยานพาหนะและขนส่ง</t>
  </si>
  <si>
    <t>รวมครุภัณฑ์การเกษตร</t>
  </si>
  <si>
    <t>รวมครุภัณฑ์โรงงาน</t>
  </si>
  <si>
    <t>แผ่นที่     1-4</t>
  </si>
  <si>
    <t>แผ่นที่ 2 -4</t>
  </si>
  <si>
    <t>แผ่นที่ 3 -4</t>
  </si>
  <si>
    <t>แผ่นที่ 4  -4</t>
  </si>
  <si>
    <t>รวมครุภัณฑ์สำรวจ</t>
  </si>
  <si>
    <t>รวมครุภัณฑ์เครื่องดับเพลิง</t>
  </si>
  <si>
    <t>รวมครุภัณฑ์อื่น ๆ</t>
  </si>
  <si>
    <t>รายละเอียดประกอบงบทรัพย์สินแนบท้ายหมายเหตุ 2  งบทรัพย์สิน</t>
  </si>
  <si>
    <t>เงินฝาก ก.ส.อ. หรือ ก.ส.ท.</t>
  </si>
  <si>
    <t>ทรัพย์สินเกิดจากเงินกู้ที่ชำระหนี้แล้ว</t>
  </si>
  <si>
    <t>(ผลต่างระหว่างทรัพย์สินเกิดจากเงินกู้และเจ้าหน้าที่เงินกู้)</t>
  </si>
  <si>
    <t>เงินสะสมที่สามารถนำไปใช้ได้</t>
  </si>
  <si>
    <t>รวมหนี้สินหมุนเวียนอื่น</t>
  </si>
  <si>
    <t>หัก</t>
  </si>
  <si>
    <t>รวม รายได้จากรัฐบาลค้างรับ</t>
  </si>
  <si>
    <t>รวม เงินสดและเงินฝากธนาคาร</t>
  </si>
  <si>
    <t>ลงชื่อ</t>
  </si>
  <si>
    <t>(นางสาวชุติกาญจน์     จ๋หมื่นไวย)</t>
  </si>
  <si>
    <t>ผู้อำนวยการกองคลัง</t>
  </si>
  <si>
    <t>(นายบุญช่วย      ขอชมกลาง)</t>
  </si>
  <si>
    <t>นายกองค์การบริหารส่วนตำบลเมืองนาท</t>
  </si>
  <si>
    <t>(นายสยาม         สังข์ศร)</t>
  </si>
  <si>
    <t>ปลัดองค์การบริหารส่วนตำบลเมืองนาท</t>
  </si>
  <si>
    <t xml:space="preserve">  หน้า     2</t>
  </si>
  <si>
    <t>งบแสดงผลการดำเนินงานจ่ายจากเงินรายรับ</t>
  </si>
  <si>
    <t>งบแสดงผลการดำเนินงานจ่ายจากเงินรายรับและเงินสะสม</t>
  </si>
  <si>
    <t xml:space="preserve">งบกลาง(หมายเหตุ 1 </t>
  </si>
  <si>
    <t>ค่าที่ดินและสิ่งก่อสร้าง(หมายเหตุ 4)</t>
  </si>
  <si>
    <t>ลูกหนี้เงินสะสม</t>
  </si>
  <si>
    <t>คลัง</t>
  </si>
  <si>
    <t>โอนเพิ่ม</t>
  </si>
  <si>
    <t>รายงานรายจ่ายในการดำเนินงานที่จ่ายจากเงินรายรับตามแผนงานบริหารทั่วไป  (00100)</t>
  </si>
  <si>
    <t>(นางสาวชุติกาญจน์     จู๋หมื่นไวย)</t>
  </si>
  <si>
    <t xml:space="preserve">วิชาการ </t>
  </si>
  <si>
    <t>งานบริหารทั่วไปเกี่ยวกับการรักษาความสงบภายใน</t>
  </si>
  <si>
    <t>งานเทศกิจ</t>
  </si>
  <si>
    <t>งานป้องกันภันฝ่ายพลเรือนและระงับอัคคีภัย</t>
  </si>
  <si>
    <t>ยกมา</t>
  </si>
  <si>
    <t>เทปวัดระยะ</t>
  </si>
  <si>
    <t>ล้อวัดระยะ</t>
  </si>
  <si>
    <t>สิ่งสาธารณูปโภค</t>
  </si>
  <si>
    <t>ค่าจ้างประจำ</t>
  </si>
  <si>
    <t>ค่าจ้างชั่วคราว</t>
  </si>
  <si>
    <t>(นางไข่มุก   ดวงกลาง)</t>
  </si>
  <si>
    <t>รองปลัดองค์การบริหารส่วนตำบลเมืองนาท</t>
  </si>
  <si>
    <t>เงินรับฝาก - เงินพัฒนาประเทศ</t>
  </si>
  <si>
    <t xml:space="preserve">เงินรอคืนจังหวัด  </t>
  </si>
  <si>
    <t xml:space="preserve">                   -  ออมทรัพย์ 291-2-56813-5</t>
  </si>
  <si>
    <t>งานบริหารงานทั่วไปเกี่ยวกับเคหะและชุมชน</t>
  </si>
  <si>
    <t>ค่าก่อสร้างสิ่งสาธารณูปโภค</t>
  </si>
  <si>
    <t>หน้า 2</t>
  </si>
  <si>
    <t>โครงการขุดลอกสระน้ำบ้านโนนช้าวตาก  หมู่ที่  9</t>
  </si>
  <si>
    <t>เครื่องโทรศัทพ์สำนักงาน</t>
  </si>
  <si>
    <t xml:space="preserve"> รองปลัดองค์การบริหารส่วนตำบลเมืองนาท</t>
  </si>
  <si>
    <t xml:space="preserve">                    (นางไข่มุก      ดวงกลาง)</t>
  </si>
  <si>
    <t>(นางไข่มุก       ดวงกลาง)</t>
  </si>
  <si>
    <t>หมายเหตุ 1    งบทรัพย์สิน</t>
  </si>
  <si>
    <t>1.โครงการก่อสร้างฝายน้ำล้น (ชนิดรถข้ามได้) บ้านโนนพฤกษ์ หมู่ที่ 8</t>
  </si>
  <si>
    <t xml:space="preserve">จ่ายขาดเงินสะสม </t>
  </si>
  <si>
    <t>6.โครงการก่อสร้างถนน คสล. บ้านหนองโพธิ์  หมู่ที่  4</t>
  </si>
  <si>
    <t>7.โครงการก่อสร้างถนน  คสล บ้านตลุงหว้า  หมู่ที่  10</t>
  </si>
  <si>
    <t>4.โครงการก่อสร้างถนน  คสล และถนนลูกรัง บ้านโนนพฤกษ์  หมู่ที่  8</t>
  </si>
  <si>
    <t>3.โครงการก่อสร้างถนน   คสล บ้านทัพรั้ง  หมู่ที่  3</t>
  </si>
  <si>
    <t>2.โครงการก่อสร้างถนน   คสล บ้านเสมา  หมู่ที่  6</t>
  </si>
  <si>
    <t>5.โครงการก่อสร้างถนน  คสล บ้านเหนือ  หมู่ที่  1</t>
  </si>
  <si>
    <t>หมายเหตุ  2       เงินสดและเงินฝากธนาคาร</t>
  </si>
  <si>
    <t>หมายเหตุ 4    ลูกหนี้ - เงินทุนโครงการเศรษฐกิจชุมชน</t>
  </si>
  <si>
    <t>หมายเหตุ 5    รายจ่ายค้างจ่าย</t>
  </si>
  <si>
    <t>หมายเหตุ 6       เงินรับฝาก</t>
  </si>
  <si>
    <t>หมายเหตุ 7   หนี้สินหมุนเวียนอื่น</t>
  </si>
  <si>
    <t>รายละเอียดแนบท้ายหมายเหตุ   8  เงินสะสม (เบิกจ่ายแล้ว)</t>
  </si>
  <si>
    <t xml:space="preserve">งบกลาง </t>
  </si>
  <si>
    <t>การโอนงบประมาณ ประจำปี  2561</t>
  </si>
  <si>
    <t>ตั้งแต่วันที่   1 ตุลาคม 2560  ถึง  30  กันยายน  2561</t>
  </si>
  <si>
    <t>ตั้งแต่วันที่   1 ตุลาคม 2560 ถึง  30  กันยาย  2561</t>
  </si>
  <si>
    <t>ตั้งแต่วันที่   1 ตุลาคม 2560  ถึง  30  กันยาย  2561</t>
  </si>
  <si>
    <t>แผนงานการศาสนาวัฒนธรรมและนันทนาการ</t>
  </si>
  <si>
    <t>รายงานรายจ่ายในการดำเนินงานที่จ่ายจากเงินรายรับตามแผนงานการศาสนา วัฒนธรรมและนันทนาการ</t>
  </si>
  <si>
    <t>รายงานรายจ่ายในการดำเนินงานที่จ่ายจากเงินรายรับตามแผนงานอุตสาหกรรมและการโยธา</t>
  </si>
  <si>
    <t>รายจ่ายจากเงินอุดหนุนระบุวัตถุประสงค์/เฉพาะกิจ</t>
  </si>
  <si>
    <t>รายจ่ายจากเงินงบประมาณ</t>
  </si>
  <si>
    <t>ตั้งแต่วันที่   1 ตุลาคม 2560   ถึง  30  กันยายน  2561</t>
  </si>
  <si>
    <t xml:space="preserve"> สำหรับปี สิ้นสุดวันที่ 30 กันยายน 2561</t>
  </si>
  <si>
    <t xml:space="preserve"> สำหรับปี สิ้นสุดวันที่  30  กันยายน  2561</t>
  </si>
  <si>
    <t xml:space="preserve">  1  ตุลาคม  2560</t>
  </si>
  <si>
    <t>รับคืนรายจ่ายเหลือจ่ายปี 2561</t>
  </si>
  <si>
    <t xml:space="preserve">  30 กันยายน   2561</t>
  </si>
  <si>
    <t>ปี   2561</t>
  </si>
  <si>
    <t>ปี   2560</t>
  </si>
  <si>
    <t>โครงการที่ยืม</t>
  </si>
  <si>
    <t>ปีงบประมาณ   2561</t>
  </si>
  <si>
    <t>ค่าจ้างเหมาแรงงานทั่วไป</t>
  </si>
  <si>
    <t>บริหารงานทั่วไปเกี่ยวกับการศึกษา</t>
  </si>
  <si>
    <t>ปีงบประมาณ   2560</t>
  </si>
  <si>
    <t>ปี  2561</t>
  </si>
  <si>
    <t>ชื่อ-สกุล ผู้ยืม</t>
  </si>
  <si>
    <t>นายสมพงษ์    กลีบกลาง</t>
  </si>
  <si>
    <t xml:space="preserve"> โครงการส่งเสริมอาชีพกลุ่มชาวนา (ปลูกข้าวพันธ์ดี)  หมู่ที่ 4</t>
  </si>
  <si>
    <t>หมายเหตุ  8  เงินสะสม</t>
  </si>
  <si>
    <t>รับจริงสูงกว่ารายจ่ายจริงหลัง</t>
  </si>
  <si>
    <t>หักเงินทุนสำรองเงินสะสม</t>
  </si>
  <si>
    <t>เงินสะสม 30 กันยายน  2561   ประกอบด้วย</t>
  </si>
  <si>
    <t>โครงการก่อสร้างระบบประปาหมู่บ้านแบบผิวดินขนาดกลาง บ้านทัพรั้ง หมูที่ 3</t>
  </si>
  <si>
    <t>โครงการก่อสร้างระบบประปาหมู่บ้านแบบผิวดินขนาดกลาง บ้านห้วย หมูที่ 5</t>
  </si>
  <si>
    <t>เงินอุดหนุนเฉพาะกิจ</t>
  </si>
  <si>
    <t>ก่อสร้างโครงสร้างพื้นฐาน</t>
  </si>
  <si>
    <t>ที่ดินและสิ่งก่อสร้าง</t>
  </si>
  <si>
    <t>งานบริหารงานทั่วไปเกี่ยวกับการศึกษา</t>
  </si>
  <si>
    <t>โครงการต่อเติมอาคารศูนย์พัฒนาเด็กเล็ก อบต.เมืองนาท</t>
  </si>
  <si>
    <t>โครงการก่อสร้างถนนคอนกรีตเสริมเหล็กบ้านทัพรั้ง  หมู่ที่ 3   สายบ้านนายพงษ์ศักดิ์  จีนกลางถึงถนนลาดยาง (สายหนองหัวฟาน-หญ้าคา)</t>
  </si>
  <si>
    <t>โครงการก่อสร้างถนนคอนกรีตเสริมเหล็กสายบ้านเสมา หมู่ที่ 6  ทางเข้าบ้านนายใหญ่  จงเจนกลาง</t>
  </si>
  <si>
    <t>โครงการก่อสร้างถนนคอนกรีตเสริมเหล็กสายบ้านหนองโพธิ์ หมู่ที่ 4  จากบ้านนางประกอบ - บ้านนางสม  เจริญยิ่ง</t>
  </si>
  <si>
    <t xml:space="preserve"> รวมเป็นเงิน (-เจ็ดแสนห้าหมื่นสี่พันบาทถ้วน)</t>
  </si>
  <si>
    <t>รวมเป็นเงิน  (สามล้านหนึ่งแสนห้าหมื่นห้าพันเก้าร้อยหนึ่งบาทยี่สิบสี่สตางค์)</t>
  </si>
  <si>
    <t>ณ  วันที่  30  เดือนกันยายน  พ.ศ.  2561</t>
  </si>
  <si>
    <t>1.  เงินอุดหนุนทั่วไป -  เบี้ยยังชีคนพิการปีงบประมาณ 2559</t>
  </si>
  <si>
    <t>2.  เงินอุดหนุนทั่วไป -  โครงการก่อสร้างประปาหมู่บ้านผิวดินขนาดกลาง</t>
  </si>
  <si>
    <t>ตู้ยา</t>
  </si>
  <si>
    <t>ชั้นเก็บของ   12  ชั้นทึบ</t>
  </si>
  <si>
    <t>นั่งร้านเหล็ก</t>
  </si>
  <si>
    <t>ยังไม่ได้ก่อหนี้</t>
  </si>
  <si>
    <t>8.โครงการก่อสร้างถนน  คสล บ้านห้วย  หมู่ที่  5</t>
  </si>
  <si>
    <t>9.โครงการก่อสร้างถนน  คสล บ้านหนองไร่  หมู่ที่  7</t>
  </si>
  <si>
    <t>10.โครงการก่อสร้างถนนหินคลุก บ้านโนนข้าวตาก  หมู่ที่  9</t>
  </si>
  <si>
    <t>11.โครงการก่อสร้างถนนหินคลุก บ้านเมืองนาท  หมู่ที่  2</t>
  </si>
  <si>
    <t>12.โครงการก่อสร้างถนน  คสล บ้านทัพรั้ง  หมู่ที่  3</t>
  </si>
  <si>
    <t>13.โครงการก่อสร้างถนนหินคลุก บ้านโนนข้าวตาก  หมู่ที่  9</t>
  </si>
  <si>
    <t>14.โครงการก่อสร้างถนน คสล. บ้านเสมา  หมู่ที่  6</t>
  </si>
  <si>
    <t>15.โครงการซ่อมแซมถนนลูกรัง บ้านหนองไร่  หมู่ที่  7</t>
  </si>
  <si>
    <t xml:space="preserve">   องค์การบริหารส่วนตำบลเมืองนาท  อำเภอขามสะแกแสง  จังหวัดนครราชสีมา</t>
  </si>
  <si>
    <t>เงินอุดหนุนเฉาะกิจ</t>
  </si>
  <si>
    <t>ครุภัณฑ์เครื่องออกกำลังกาย</t>
  </si>
  <si>
    <t>รับโอนจากกรม</t>
  </si>
  <si>
    <t>สถานนีเสริมสร้างทักษะการเคลื่อนไหว</t>
  </si>
  <si>
    <t>พลศึกษา</t>
  </si>
  <si>
    <t>สถานนีพัฒนาพลังและผ่อนคลาย</t>
  </si>
  <si>
    <t>สถานนีพัฒนาสมรรถภาพทางกายและกลไก</t>
  </si>
  <si>
    <t>สถานนีกระโดดแตะราวโหนและยืดตัว</t>
  </si>
  <si>
    <t>สถานนีพัฒนากลไกการเคลื่อนไหวร่างกาย</t>
  </si>
  <si>
    <t>รวมครุภัณฑ์เครื่องออกกำลังกาย</t>
  </si>
  <si>
    <t>สถานีพัฒนากลไกการเคลื่อนไหวร่างกาย</t>
  </si>
  <si>
    <t>เงินที่มีผู้อุทิศให้ (กรมพลศึกษา.)</t>
  </si>
  <si>
    <t>ครุภัณฑ์อื่น</t>
  </si>
  <si>
    <t>เงินค่าปรับเงินทุนโครงการเศรษฐกิจชุมชน</t>
  </si>
  <si>
    <t>งานก่อสร้างโครงสร้างพื้นฐาน</t>
  </si>
  <si>
    <t>ณ วันที่ 30  กันยายน  2561</t>
  </si>
  <si>
    <t>ณ วันที่  30  กันยายน  2561</t>
  </si>
  <si>
    <t>ปี 2560</t>
  </si>
  <si>
    <t>หมายเหตุ   3        รายได้จากรัฐบาลค้างรับ</t>
  </si>
  <si>
    <t>หมายเหตุประกอบเงินสะสม</t>
  </si>
  <si>
    <t xml:space="preserve"> สำหรับปี สิ้นสุดวันที่   30   กันยายน   2561</t>
  </si>
  <si>
    <t>หัก 25 % ของรายรับจริงสูงกว่า</t>
  </si>
  <si>
    <t>รายจ่ายจริง   (เงินทุนสำรองเงินสะสม)</t>
  </si>
  <si>
    <t>ตั้งแต่วันที่   1 ตุลาคม 2560 ถึง  30  กันยายน  2561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</si>
</sst>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_ ;\-0\ "/>
    <numFmt numFmtId="190" formatCode="0.00_ ;\-0.00\ "/>
    <numFmt numFmtId="191" formatCode="0.0_ ;\-0.0\ 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sz val="16"/>
      <name val="Angsana New"/>
      <family val="1"/>
    </font>
    <font>
      <b/>
      <sz val="16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6"/>
      <color indexed="8"/>
      <name val="AngsanaUPC"/>
      <family val="1"/>
    </font>
    <font>
      <sz val="14"/>
      <color indexed="8"/>
      <name val="Angsana New"/>
      <family val="1"/>
    </font>
    <font>
      <sz val="12"/>
      <color indexed="8"/>
      <name val="Angsana New"/>
      <family val="1"/>
    </font>
    <font>
      <b/>
      <u val="single"/>
      <sz val="12"/>
      <color indexed="8"/>
      <name val="Angsana New"/>
      <family val="1"/>
    </font>
    <font>
      <u val="single"/>
      <sz val="12"/>
      <color indexed="8"/>
      <name val="Angsana New"/>
      <family val="1"/>
    </font>
    <font>
      <sz val="12"/>
      <color indexed="8"/>
      <name val="Tahoma"/>
      <family val="2"/>
    </font>
    <font>
      <b/>
      <sz val="14"/>
      <color indexed="8"/>
      <name val="Angsana New"/>
      <family val="1"/>
    </font>
    <font>
      <sz val="16"/>
      <color indexed="8"/>
      <name val="Tahoma"/>
      <family val="2"/>
    </font>
    <font>
      <b/>
      <sz val="16"/>
      <color indexed="8"/>
      <name val="AngsanaUPC"/>
      <family val="1"/>
    </font>
    <font>
      <u val="single"/>
      <sz val="16"/>
      <color indexed="8"/>
      <name val="Angsana New"/>
      <family val="1"/>
    </font>
    <font>
      <sz val="18"/>
      <color indexed="8"/>
      <name val="Angsana New"/>
      <family val="1"/>
    </font>
    <font>
      <sz val="11"/>
      <color indexed="8"/>
      <name val="Angsana New"/>
      <family val="1"/>
    </font>
    <font>
      <sz val="14"/>
      <color indexed="8"/>
      <name val="AngsanaUPC"/>
      <family val="1"/>
    </font>
    <font>
      <b/>
      <sz val="18"/>
      <color indexed="8"/>
      <name val="Angsana New"/>
      <family val="1"/>
    </font>
    <font>
      <sz val="12"/>
      <color indexed="8"/>
      <name val="TH NiramitIT๙"/>
      <family val="0"/>
    </font>
    <font>
      <sz val="16"/>
      <color indexed="8"/>
      <name val="TH NiramitIT๙"/>
      <family val="0"/>
    </font>
    <font>
      <sz val="14"/>
      <color indexed="8"/>
      <name val="TH NiramitIT๙"/>
      <family val="0"/>
    </font>
    <font>
      <sz val="13"/>
      <color indexed="8"/>
      <name val="TH NiramitIT๙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UPC"/>
      <family val="1"/>
    </font>
    <font>
      <sz val="14"/>
      <color theme="1"/>
      <name val="Angsana New"/>
      <family val="1"/>
    </font>
    <font>
      <sz val="12"/>
      <color theme="1"/>
      <name val="Angsana New"/>
      <family val="1"/>
    </font>
    <font>
      <b/>
      <u val="single"/>
      <sz val="12"/>
      <color theme="1"/>
      <name val="Angsana New"/>
      <family val="1"/>
    </font>
    <font>
      <u val="single"/>
      <sz val="12"/>
      <color theme="1"/>
      <name val="Angsana New"/>
      <family val="1"/>
    </font>
    <font>
      <sz val="12"/>
      <color theme="1"/>
      <name val="Calibri"/>
      <family val="2"/>
    </font>
    <font>
      <b/>
      <sz val="14"/>
      <color theme="1"/>
      <name val="Angsana New"/>
      <family val="1"/>
    </font>
    <font>
      <sz val="16"/>
      <color theme="1"/>
      <name val="Calibri"/>
      <family val="2"/>
    </font>
    <font>
      <b/>
      <sz val="16"/>
      <color theme="1"/>
      <name val="AngsanaUPC"/>
      <family val="1"/>
    </font>
    <font>
      <u val="single"/>
      <sz val="16"/>
      <color theme="1"/>
      <name val="Angsana New"/>
      <family val="1"/>
    </font>
    <font>
      <sz val="18"/>
      <color theme="1"/>
      <name val="Angsana New"/>
      <family val="1"/>
    </font>
    <font>
      <sz val="11"/>
      <color theme="1"/>
      <name val="Angsana New"/>
      <family val="1"/>
    </font>
    <font>
      <sz val="14"/>
      <color theme="1"/>
      <name val="AngsanaUPC"/>
      <family val="1"/>
    </font>
    <font>
      <b/>
      <sz val="18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double"/>
      <bottom style="double"/>
    </border>
    <border>
      <left/>
      <right style="thin"/>
      <top/>
      <bottom style="thin"/>
    </border>
    <border>
      <left>
        <color indexed="63"/>
      </left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2" fillId="0" borderId="0">
      <alignment/>
      <protection/>
    </xf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82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/>
    </xf>
    <xf numFmtId="43" fontId="64" fillId="0" borderId="10" xfId="36" applyFont="1" applyBorder="1" applyAlignment="1">
      <alignment/>
    </xf>
    <xf numFmtId="0" fontId="65" fillId="0" borderId="0" xfId="0" applyFont="1" applyAlignment="1">
      <alignment/>
    </xf>
    <xf numFmtId="0" fontId="62" fillId="0" borderId="10" xfId="0" applyFont="1" applyBorder="1" applyAlignment="1">
      <alignment/>
    </xf>
    <xf numFmtId="0" fontId="62" fillId="0" borderId="0" xfId="0" applyFont="1" applyBorder="1" applyAlignment="1">
      <alignment/>
    </xf>
    <xf numFmtId="43" fontId="62" fillId="0" borderId="10" xfId="36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/>
    </xf>
    <xf numFmtId="0" fontId="62" fillId="0" borderId="15" xfId="0" applyFont="1" applyBorder="1" applyAlignment="1">
      <alignment/>
    </xf>
    <xf numFmtId="43" fontId="62" fillId="0" borderId="15" xfId="36" applyFont="1" applyBorder="1" applyAlignment="1">
      <alignment/>
    </xf>
    <xf numFmtId="0" fontId="62" fillId="0" borderId="16" xfId="0" applyFont="1" applyBorder="1" applyAlignment="1">
      <alignment/>
    </xf>
    <xf numFmtId="0" fontId="62" fillId="0" borderId="17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43" fontId="62" fillId="0" borderId="14" xfId="36" applyFont="1" applyBorder="1" applyAlignment="1">
      <alignment/>
    </xf>
    <xf numFmtId="0" fontId="65" fillId="0" borderId="15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/>
    </xf>
    <xf numFmtId="0" fontId="65" fillId="0" borderId="14" xfId="0" applyFont="1" applyBorder="1" applyAlignment="1">
      <alignment/>
    </xf>
    <xf numFmtId="0" fontId="65" fillId="0" borderId="19" xfId="0" applyFont="1" applyBorder="1" applyAlignment="1">
      <alignment/>
    </xf>
    <xf numFmtId="0" fontId="62" fillId="0" borderId="15" xfId="0" applyFont="1" applyBorder="1" applyAlignment="1">
      <alignment horizontal="center"/>
    </xf>
    <xf numFmtId="0" fontId="62" fillId="0" borderId="15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19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20" xfId="0" applyFont="1" applyBorder="1" applyAlignment="1">
      <alignment/>
    </xf>
    <xf numFmtId="0" fontId="62" fillId="0" borderId="11" xfId="0" applyFont="1" applyBorder="1" applyAlignment="1">
      <alignment horizontal="center" vertical="center"/>
    </xf>
    <xf numFmtId="43" fontId="62" fillId="0" borderId="0" xfId="36" applyFont="1" applyAlignment="1">
      <alignment/>
    </xf>
    <xf numFmtId="0" fontId="64" fillId="0" borderId="15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62" fillId="0" borderId="21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 wrapText="1"/>
    </xf>
    <xf numFmtId="0" fontId="65" fillId="0" borderId="15" xfId="0" applyFont="1" applyBorder="1" applyAlignment="1">
      <alignment vertical="center"/>
    </xf>
    <xf numFmtId="0" fontId="65" fillId="0" borderId="15" xfId="0" applyFont="1" applyBorder="1" applyAlignment="1">
      <alignment/>
    </xf>
    <xf numFmtId="0" fontId="65" fillId="0" borderId="11" xfId="0" applyFont="1" applyBorder="1" applyAlignment="1">
      <alignment vertical="center"/>
    </xf>
    <xf numFmtId="0" fontId="65" fillId="0" borderId="11" xfId="0" applyFont="1" applyBorder="1" applyAlignment="1">
      <alignment horizontal="center" vertical="center"/>
    </xf>
    <xf numFmtId="0" fontId="62" fillId="0" borderId="22" xfId="0" applyFont="1" applyBorder="1" applyAlignment="1">
      <alignment/>
    </xf>
    <xf numFmtId="0" fontId="62" fillId="0" borderId="23" xfId="0" applyFont="1" applyBorder="1" applyAlignment="1">
      <alignment/>
    </xf>
    <xf numFmtId="43" fontId="66" fillId="0" borderId="10" xfId="36" applyFont="1" applyBorder="1" applyAlignment="1">
      <alignment/>
    </xf>
    <xf numFmtId="43" fontId="62" fillId="0" borderId="0" xfId="36" applyFont="1" applyAlignment="1">
      <alignment horizontal="center"/>
    </xf>
    <xf numFmtId="0" fontId="62" fillId="0" borderId="15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43" fontId="0" fillId="0" borderId="0" xfId="36" applyFont="1" applyAlignment="1">
      <alignment/>
    </xf>
    <xf numFmtId="0" fontId="62" fillId="0" borderId="0" xfId="0" applyFont="1" applyAlignment="1">
      <alignment horizontal="left"/>
    </xf>
    <xf numFmtId="0" fontId="62" fillId="0" borderId="17" xfId="0" applyFont="1" applyBorder="1" applyAlignment="1">
      <alignment horizontal="center" vertical="center" wrapText="1"/>
    </xf>
    <xf numFmtId="43" fontId="62" fillId="0" borderId="24" xfId="36" applyFont="1" applyBorder="1" applyAlignment="1">
      <alignment/>
    </xf>
    <xf numFmtId="43" fontId="62" fillId="0" borderId="25" xfId="36" applyFont="1" applyBorder="1" applyAlignment="1">
      <alignment/>
    </xf>
    <xf numFmtId="43" fontId="62" fillId="0" borderId="18" xfId="36" applyFont="1" applyBorder="1" applyAlignment="1">
      <alignment/>
    </xf>
    <xf numFmtId="43" fontId="62" fillId="0" borderId="26" xfId="36" applyFont="1" applyBorder="1" applyAlignment="1">
      <alignment/>
    </xf>
    <xf numFmtId="43" fontId="62" fillId="0" borderId="27" xfId="36" applyFont="1" applyBorder="1" applyAlignment="1">
      <alignment/>
    </xf>
    <xf numFmtId="43" fontId="62" fillId="0" borderId="28" xfId="36" applyFont="1" applyBorder="1" applyAlignment="1">
      <alignment/>
    </xf>
    <xf numFmtId="43" fontId="62" fillId="0" borderId="27" xfId="0" applyNumberFormat="1" applyFont="1" applyBorder="1" applyAlignment="1">
      <alignment/>
    </xf>
    <xf numFmtId="0" fontId="63" fillId="0" borderId="0" xfId="0" applyFont="1" applyAlignment="1">
      <alignment horizontal="center"/>
    </xf>
    <xf numFmtId="43" fontId="63" fillId="0" borderId="27" xfId="0" applyNumberFormat="1" applyFont="1" applyBorder="1" applyAlignment="1">
      <alignment/>
    </xf>
    <xf numFmtId="0" fontId="62" fillId="0" borderId="0" xfId="0" applyFont="1" applyAlignment="1">
      <alignment horizontal="right"/>
    </xf>
    <xf numFmtId="0" fontId="66" fillId="0" borderId="15" xfId="0" applyFont="1" applyBorder="1" applyAlignment="1">
      <alignment vertical="center"/>
    </xf>
    <xf numFmtId="0" fontId="66" fillId="0" borderId="15" xfId="0" applyFont="1" applyBorder="1" applyAlignment="1">
      <alignment horizontal="center" vertical="center"/>
    </xf>
    <xf numFmtId="0" fontId="66" fillId="0" borderId="15" xfId="0" applyFont="1" applyBorder="1" applyAlignment="1">
      <alignment/>
    </xf>
    <xf numFmtId="0" fontId="66" fillId="0" borderId="0" xfId="0" applyFont="1" applyAlignment="1">
      <alignment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/>
    </xf>
    <xf numFmtId="0" fontId="66" fillId="0" borderId="11" xfId="0" applyFont="1" applyBorder="1" applyAlignment="1">
      <alignment vertical="center"/>
    </xf>
    <xf numFmtId="0" fontId="66" fillId="0" borderId="11" xfId="0" applyFont="1" applyBorder="1" applyAlignment="1">
      <alignment/>
    </xf>
    <xf numFmtId="0" fontId="66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/>
    </xf>
    <xf numFmtId="0" fontId="66" fillId="0" borderId="20" xfId="0" applyFont="1" applyBorder="1" applyAlignment="1">
      <alignment/>
    </xf>
    <xf numFmtId="43" fontId="66" fillId="0" borderId="15" xfId="36" applyFont="1" applyBorder="1" applyAlignment="1">
      <alignment/>
    </xf>
    <xf numFmtId="0" fontId="68" fillId="0" borderId="14" xfId="0" applyFont="1" applyBorder="1" applyAlignment="1">
      <alignment/>
    </xf>
    <xf numFmtId="0" fontId="66" fillId="0" borderId="19" xfId="0" applyFont="1" applyBorder="1" applyAlignment="1">
      <alignment/>
    </xf>
    <xf numFmtId="0" fontId="66" fillId="0" borderId="14" xfId="0" applyFont="1" applyBorder="1" applyAlignment="1">
      <alignment/>
    </xf>
    <xf numFmtId="43" fontId="66" fillId="0" borderId="29" xfId="36" applyFont="1" applyBorder="1" applyAlignment="1">
      <alignment/>
    </xf>
    <xf numFmtId="43" fontId="66" fillId="0" borderId="0" xfId="0" applyNumberFormat="1" applyFont="1" applyAlignment="1">
      <alignment/>
    </xf>
    <xf numFmtId="0" fontId="69" fillId="0" borderId="0" xfId="0" applyFont="1" applyAlignment="1">
      <alignment/>
    </xf>
    <xf numFmtId="43" fontId="3" fillId="0" borderId="0" xfId="38" applyFont="1" applyBorder="1" applyAlignment="1">
      <alignment horizontal="right"/>
    </xf>
    <xf numFmtId="43" fontId="62" fillId="0" borderId="0" xfId="36" applyFont="1" applyBorder="1" applyAlignment="1">
      <alignment/>
    </xf>
    <xf numFmtId="0" fontId="3" fillId="0" borderId="0" xfId="0" applyFont="1" applyBorder="1" applyAlignment="1">
      <alignment horizontal="left"/>
    </xf>
    <xf numFmtId="0" fontId="7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45" applyFont="1" applyBorder="1" applyAlignment="1">
      <alignment horizontal="center"/>
      <protection/>
    </xf>
    <xf numFmtId="43" fontId="5" fillId="0" borderId="0" xfId="36" applyFont="1" applyBorder="1" applyAlignment="1">
      <alignment horizontal="center"/>
    </xf>
    <xf numFmtId="0" fontId="6" fillId="0" borderId="0" xfId="0" applyFont="1" applyAlignment="1">
      <alignment/>
    </xf>
    <xf numFmtId="43" fontId="63" fillId="0" borderId="21" xfId="36" applyFont="1" applyBorder="1" applyAlignment="1">
      <alignment/>
    </xf>
    <xf numFmtId="0" fontId="62" fillId="0" borderId="0" xfId="0" applyFont="1" applyAlignment="1">
      <alignment/>
    </xf>
    <xf numFmtId="0" fontId="71" fillId="0" borderId="0" xfId="0" applyFont="1" applyAlignment="1">
      <alignment/>
    </xf>
    <xf numFmtId="0" fontId="62" fillId="0" borderId="17" xfId="0" applyFont="1" applyBorder="1" applyAlignment="1">
      <alignment/>
    </xf>
    <xf numFmtId="43" fontId="62" fillId="0" borderId="17" xfId="36" applyFont="1" applyBorder="1" applyAlignment="1">
      <alignment/>
    </xf>
    <xf numFmtId="43" fontId="64" fillId="0" borderId="0" xfId="36" applyFont="1" applyBorder="1" applyAlignment="1">
      <alignment/>
    </xf>
    <xf numFmtId="43" fontId="62" fillId="0" borderId="12" xfId="36" applyFont="1" applyBorder="1" applyAlignment="1">
      <alignment/>
    </xf>
    <xf numFmtId="43" fontId="62" fillId="0" borderId="16" xfId="0" applyNumberFormat="1" applyFont="1" applyBorder="1" applyAlignment="1">
      <alignment/>
    </xf>
    <xf numFmtId="43" fontId="62" fillId="0" borderId="21" xfId="0" applyNumberFormat="1" applyFont="1" applyBorder="1" applyAlignment="1">
      <alignment/>
    </xf>
    <xf numFmtId="0" fontId="63" fillId="0" borderId="21" xfId="0" applyFont="1" applyBorder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Border="1" applyAlignment="1">
      <alignment/>
    </xf>
    <xf numFmtId="0" fontId="63" fillId="0" borderId="16" xfId="0" applyFont="1" applyBorder="1" applyAlignment="1">
      <alignment/>
    </xf>
    <xf numFmtId="0" fontId="63" fillId="0" borderId="26" xfId="0" applyFont="1" applyBorder="1" applyAlignment="1">
      <alignment/>
    </xf>
    <xf numFmtId="0" fontId="72" fillId="0" borderId="21" xfId="0" applyFont="1" applyBorder="1" applyAlignment="1">
      <alignment/>
    </xf>
    <xf numFmtId="43" fontId="72" fillId="0" borderId="21" xfId="36" applyFont="1" applyBorder="1" applyAlignment="1">
      <alignment/>
    </xf>
    <xf numFmtId="0" fontId="72" fillId="0" borderId="0" xfId="0" applyFont="1" applyBorder="1" applyAlignment="1">
      <alignment/>
    </xf>
    <xf numFmtId="0" fontId="66" fillId="0" borderId="0" xfId="0" applyFont="1" applyBorder="1" applyAlignment="1">
      <alignment horizontal="center"/>
    </xf>
    <xf numFmtId="43" fontId="66" fillId="0" borderId="0" xfId="36" applyFont="1" applyBorder="1" applyAlignment="1">
      <alignment/>
    </xf>
    <xf numFmtId="43" fontId="0" fillId="0" borderId="0" xfId="36" applyFont="1" applyAlignment="1">
      <alignment/>
    </xf>
    <xf numFmtId="0" fontId="66" fillId="0" borderId="15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/>
    </xf>
    <xf numFmtId="0" fontId="62" fillId="0" borderId="0" xfId="0" applyFont="1" applyAlignment="1">
      <alignment/>
    </xf>
    <xf numFmtId="0" fontId="62" fillId="0" borderId="10" xfId="0" applyFont="1" applyBorder="1" applyAlignment="1">
      <alignment/>
    </xf>
    <xf numFmtId="0" fontId="62" fillId="0" borderId="0" xfId="0" applyFont="1" applyBorder="1" applyAlignment="1">
      <alignment/>
    </xf>
    <xf numFmtId="43" fontId="62" fillId="0" borderId="10" xfId="36" applyFont="1" applyBorder="1" applyAlignment="1">
      <alignment/>
    </xf>
    <xf numFmtId="0" fontId="62" fillId="0" borderId="11" xfId="0" applyFont="1" applyBorder="1" applyAlignment="1">
      <alignment/>
    </xf>
    <xf numFmtId="43" fontId="62" fillId="0" borderId="11" xfId="36" applyFont="1" applyBorder="1" applyAlignment="1">
      <alignment/>
    </xf>
    <xf numFmtId="0" fontId="63" fillId="0" borderId="11" xfId="0" applyFont="1" applyBorder="1" applyAlignment="1">
      <alignment/>
    </xf>
    <xf numFmtId="43" fontId="63" fillId="0" borderId="11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43" fontId="62" fillId="0" borderId="0" xfId="36" applyFont="1" applyAlignment="1">
      <alignment/>
    </xf>
    <xf numFmtId="0" fontId="62" fillId="0" borderId="0" xfId="0" applyFont="1" applyAlignment="1">
      <alignment horizontal="center"/>
    </xf>
    <xf numFmtId="43" fontId="63" fillId="0" borderId="27" xfId="36" applyFont="1" applyBorder="1" applyAlignment="1">
      <alignment/>
    </xf>
    <xf numFmtId="43" fontId="5" fillId="0" borderId="0" xfId="36" applyFont="1" applyBorder="1" applyAlignment="1">
      <alignment/>
    </xf>
    <xf numFmtId="43" fontId="63" fillId="0" borderId="25" xfId="36" applyFont="1" applyBorder="1" applyAlignment="1">
      <alignment/>
    </xf>
    <xf numFmtId="43" fontId="63" fillId="0" borderId="11" xfId="36" applyNumberFormat="1" applyFont="1" applyBorder="1" applyAlignment="1">
      <alignment/>
    </xf>
    <xf numFmtId="0" fontId="63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5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73" fillId="0" borderId="15" xfId="0" applyFont="1" applyBorder="1" applyAlignment="1">
      <alignment/>
    </xf>
    <xf numFmtId="0" fontId="62" fillId="0" borderId="15" xfId="0" applyFont="1" applyBorder="1" applyAlignment="1">
      <alignment/>
    </xf>
    <xf numFmtId="43" fontId="62" fillId="0" borderId="15" xfId="36" applyFont="1" applyBorder="1" applyAlignment="1">
      <alignment/>
    </xf>
    <xf numFmtId="0" fontId="62" fillId="0" borderId="30" xfId="0" applyFont="1" applyBorder="1" applyAlignment="1">
      <alignment/>
    </xf>
    <xf numFmtId="43" fontId="62" fillId="0" borderId="10" xfId="36" applyFont="1" applyBorder="1" applyAlignment="1">
      <alignment/>
    </xf>
    <xf numFmtId="43" fontId="62" fillId="0" borderId="30" xfId="36" applyFont="1" applyBorder="1" applyAlignment="1">
      <alignment/>
    </xf>
    <xf numFmtId="43" fontId="62" fillId="0" borderId="0" xfId="0" applyNumberFormat="1" applyFont="1" applyAlignment="1">
      <alignment/>
    </xf>
    <xf numFmtId="43" fontId="62" fillId="0" borderId="0" xfId="36" applyFont="1" applyAlignment="1">
      <alignment/>
    </xf>
    <xf numFmtId="43" fontId="64" fillId="0" borderId="30" xfId="36" applyFont="1" applyBorder="1" applyAlignment="1">
      <alignment/>
    </xf>
    <xf numFmtId="43" fontId="63" fillId="0" borderId="29" xfId="0" applyNumberFormat="1" applyFont="1" applyBorder="1" applyAlignment="1">
      <alignment/>
    </xf>
    <xf numFmtId="43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/>
    </xf>
    <xf numFmtId="43" fontId="62" fillId="0" borderId="0" xfId="0" applyNumberFormat="1" applyFont="1" applyBorder="1" applyAlignment="1">
      <alignment/>
    </xf>
    <xf numFmtId="0" fontId="62" fillId="0" borderId="0" xfId="0" applyFont="1" applyAlignment="1">
      <alignment horizontal="left"/>
    </xf>
    <xf numFmtId="0" fontId="64" fillId="0" borderId="15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74" fillId="0" borderId="0" xfId="0" applyFont="1" applyAlignment="1">
      <alignment/>
    </xf>
    <xf numFmtId="0" fontId="62" fillId="0" borderId="12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/>
    </xf>
    <xf numFmtId="0" fontId="62" fillId="0" borderId="10" xfId="0" applyFont="1" applyBorder="1" applyAlignment="1">
      <alignment/>
    </xf>
    <xf numFmtId="43" fontId="62" fillId="0" borderId="10" xfId="36" applyFont="1" applyBorder="1" applyAlignment="1">
      <alignment/>
    </xf>
    <xf numFmtId="0" fontId="62" fillId="0" borderId="0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5" xfId="0" applyFont="1" applyBorder="1" applyAlignment="1">
      <alignment/>
    </xf>
    <xf numFmtId="43" fontId="63" fillId="0" borderId="15" xfId="36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62" fillId="0" borderId="17" xfId="0" applyFont="1" applyBorder="1" applyAlignment="1">
      <alignment/>
    </xf>
    <xf numFmtId="43" fontId="62" fillId="0" borderId="17" xfId="36" applyFont="1" applyBorder="1" applyAlignment="1">
      <alignment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43" fontId="62" fillId="0" borderId="0" xfId="36" applyFont="1" applyBorder="1" applyAlignment="1">
      <alignment/>
    </xf>
    <xf numFmtId="0" fontId="75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left"/>
    </xf>
    <xf numFmtId="43" fontId="62" fillId="0" borderId="0" xfId="36" applyFont="1" applyAlignment="1">
      <alignment/>
    </xf>
    <xf numFmtId="0" fontId="62" fillId="0" borderId="21" xfId="0" applyFont="1" applyBorder="1" applyAlignment="1">
      <alignment horizontal="center"/>
    </xf>
    <xf numFmtId="43" fontId="62" fillId="0" borderId="21" xfId="36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43" fontId="62" fillId="0" borderId="10" xfId="36" applyFont="1" applyBorder="1" applyAlignment="1">
      <alignment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right"/>
    </xf>
    <xf numFmtId="43" fontId="62" fillId="0" borderId="21" xfId="36" applyFont="1" applyBorder="1" applyAlignment="1">
      <alignment/>
    </xf>
    <xf numFmtId="0" fontId="62" fillId="0" borderId="10" xfId="0" applyFont="1" applyBorder="1" applyAlignment="1">
      <alignment horizontal="left"/>
    </xf>
    <xf numFmtId="43" fontId="62" fillId="0" borderId="0" xfId="0" applyNumberFormat="1" applyFont="1" applyAlignment="1">
      <alignment/>
    </xf>
    <xf numFmtId="43" fontId="62" fillId="0" borderId="10" xfId="0" applyNumberFormat="1" applyFont="1" applyBorder="1" applyAlignment="1">
      <alignment/>
    </xf>
    <xf numFmtId="0" fontId="62" fillId="0" borderId="21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left"/>
    </xf>
    <xf numFmtId="43" fontId="62" fillId="0" borderId="17" xfId="36" applyFont="1" applyBorder="1" applyAlignment="1">
      <alignment/>
    </xf>
    <xf numFmtId="0" fontId="62" fillId="0" borderId="0" xfId="0" applyFont="1" applyBorder="1" applyAlignment="1">
      <alignment/>
    </xf>
    <xf numFmtId="43" fontId="62" fillId="0" borderId="0" xfId="36" applyFont="1" applyBorder="1" applyAlignment="1">
      <alignment/>
    </xf>
    <xf numFmtId="43" fontId="62" fillId="0" borderId="15" xfId="36" applyFont="1" applyBorder="1" applyAlignment="1">
      <alignment/>
    </xf>
    <xf numFmtId="43" fontId="62" fillId="0" borderId="11" xfId="36" applyFont="1" applyBorder="1" applyAlignment="1">
      <alignment/>
    </xf>
    <xf numFmtId="0" fontId="63" fillId="0" borderId="21" xfId="0" applyFont="1" applyBorder="1" applyAlignment="1">
      <alignment horizontal="center"/>
    </xf>
    <xf numFmtId="43" fontId="63" fillId="0" borderId="21" xfId="36" applyFont="1" applyBorder="1" applyAlignment="1">
      <alignment/>
    </xf>
    <xf numFmtId="0" fontId="63" fillId="0" borderId="21" xfId="0" applyFont="1" applyBorder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 horizontal="center"/>
    </xf>
    <xf numFmtId="43" fontId="69" fillId="0" borderId="0" xfId="0" applyNumberFormat="1" applyFont="1" applyAlignment="1">
      <alignment/>
    </xf>
    <xf numFmtId="43" fontId="70" fillId="0" borderId="31" xfId="0" applyNumberFormat="1" applyFont="1" applyBorder="1" applyAlignment="1">
      <alignment/>
    </xf>
    <xf numFmtId="43" fontId="70" fillId="0" borderId="29" xfId="36" applyFont="1" applyBorder="1" applyAlignment="1">
      <alignment/>
    </xf>
    <xf numFmtId="43" fontId="70" fillId="0" borderId="0" xfId="0" applyNumberFormat="1" applyFont="1" applyAlignment="1">
      <alignment/>
    </xf>
    <xf numFmtId="0" fontId="63" fillId="0" borderId="21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 wrapText="1"/>
    </xf>
    <xf numFmtId="43" fontId="64" fillId="0" borderId="0" xfId="36" applyFont="1" applyAlignment="1">
      <alignment/>
    </xf>
    <xf numFmtId="0" fontId="64" fillId="0" borderId="15" xfId="0" applyFont="1" applyBorder="1" applyAlignment="1">
      <alignment/>
    </xf>
    <xf numFmtId="0" fontId="64" fillId="0" borderId="11" xfId="0" applyFont="1" applyBorder="1" applyAlignment="1">
      <alignment horizontal="center"/>
    </xf>
    <xf numFmtId="43" fontId="64" fillId="0" borderId="10" xfId="36" applyFont="1" applyBorder="1" applyAlignment="1">
      <alignment horizontal="center" vertical="center"/>
    </xf>
    <xf numFmtId="43" fontId="64" fillId="0" borderId="10" xfId="36" applyFont="1" applyBorder="1" applyAlignment="1">
      <alignment horizontal="center"/>
    </xf>
    <xf numFmtId="0" fontId="72" fillId="0" borderId="0" xfId="0" applyFont="1" applyAlignment="1">
      <alignment/>
    </xf>
    <xf numFmtId="0" fontId="76" fillId="0" borderId="10" xfId="0" applyFont="1" applyBorder="1" applyAlignment="1">
      <alignment wrapText="1"/>
    </xf>
    <xf numFmtId="43" fontId="72" fillId="0" borderId="21" xfId="36" applyFont="1" applyBorder="1" applyAlignment="1">
      <alignment horizontal="center"/>
    </xf>
    <xf numFmtId="43" fontId="63" fillId="0" borderId="0" xfId="36" applyFont="1" applyBorder="1" applyAlignment="1">
      <alignment/>
    </xf>
    <xf numFmtId="0" fontId="63" fillId="0" borderId="15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6" fillId="0" borderId="15" xfId="0" applyFont="1" applyBorder="1" applyAlignment="1">
      <alignment horizontal="center" vertical="center"/>
    </xf>
    <xf numFmtId="0" fontId="66" fillId="0" borderId="28" xfId="0" applyFont="1" applyBorder="1" applyAlignment="1">
      <alignment/>
    </xf>
    <xf numFmtId="0" fontId="62" fillId="0" borderId="0" xfId="0" applyFont="1" applyAlignment="1">
      <alignment horizontal="center"/>
    </xf>
    <xf numFmtId="0" fontId="62" fillId="0" borderId="16" xfId="0" applyFont="1" applyBorder="1" applyAlignment="1">
      <alignment horizontal="center"/>
    </xf>
    <xf numFmtId="0" fontId="63" fillId="0" borderId="0" xfId="0" applyFont="1" applyAlignment="1">
      <alignment horizontal="center"/>
    </xf>
    <xf numFmtId="43" fontId="62" fillId="0" borderId="27" xfId="0" applyNumberFormat="1" applyFont="1" applyBorder="1" applyAlignment="1">
      <alignment horizontal="center"/>
    </xf>
    <xf numFmtId="43" fontId="63" fillId="0" borderId="0" xfId="36" applyFont="1" applyAlignment="1">
      <alignment horizontal="center"/>
    </xf>
    <xf numFmtId="0" fontId="4" fillId="0" borderId="21" xfId="45" applyFont="1" applyBorder="1" applyAlignment="1">
      <alignment horizontal="center"/>
      <protection/>
    </xf>
    <xf numFmtId="43" fontId="5" fillId="0" borderId="21" xfId="36" applyFont="1" applyBorder="1" applyAlignment="1">
      <alignment horizontal="center"/>
    </xf>
    <xf numFmtId="0" fontId="4" fillId="0" borderId="21" xfId="0" applyFont="1" applyBorder="1" applyAlignment="1">
      <alignment/>
    </xf>
    <xf numFmtId="43" fontId="63" fillId="0" borderId="29" xfId="36" applyFont="1" applyBorder="1" applyAlignment="1">
      <alignment/>
    </xf>
    <xf numFmtId="15" fontId="62" fillId="0" borderId="20" xfId="0" applyNumberFormat="1" applyFont="1" applyBorder="1" applyAlignment="1">
      <alignment/>
    </xf>
    <xf numFmtId="0" fontId="62" fillId="0" borderId="19" xfId="0" applyFont="1" applyBorder="1" applyAlignment="1">
      <alignment horizontal="left"/>
    </xf>
    <xf numFmtId="0" fontId="63" fillId="0" borderId="14" xfId="0" applyFont="1" applyBorder="1" applyAlignment="1">
      <alignment horizontal="right"/>
    </xf>
    <xf numFmtId="0" fontId="62" fillId="0" borderId="32" xfId="0" applyFont="1" applyBorder="1" applyAlignment="1">
      <alignment/>
    </xf>
    <xf numFmtId="0" fontId="62" fillId="0" borderId="13" xfId="0" applyFont="1" applyBorder="1" applyAlignment="1">
      <alignment/>
    </xf>
    <xf numFmtId="0" fontId="62" fillId="0" borderId="14" xfId="0" applyFont="1" applyBorder="1" applyAlignment="1">
      <alignment horizontal="right"/>
    </xf>
    <xf numFmtId="0" fontId="63" fillId="0" borderId="0" xfId="0" applyFont="1" applyAlignment="1">
      <alignment horizontal="center"/>
    </xf>
    <xf numFmtId="43" fontId="63" fillId="0" borderId="29" xfId="36" applyNumberFormat="1" applyFont="1" applyBorder="1" applyAlignment="1">
      <alignment/>
    </xf>
    <xf numFmtId="43" fontId="62" fillId="0" borderId="10" xfId="36" applyNumberFormat="1" applyFont="1" applyBorder="1" applyAlignment="1">
      <alignment/>
    </xf>
    <xf numFmtId="0" fontId="62" fillId="0" borderId="10" xfId="0" applyFont="1" applyBorder="1" applyAlignment="1">
      <alignment vertical="top"/>
    </xf>
    <xf numFmtId="0" fontId="62" fillId="0" borderId="10" xfId="0" applyFont="1" applyBorder="1" applyAlignment="1">
      <alignment vertical="top" wrapText="1"/>
    </xf>
    <xf numFmtId="0" fontId="62" fillId="0" borderId="10" xfId="0" applyFont="1" applyBorder="1" applyAlignment="1">
      <alignment horizontal="left" vertical="top"/>
    </xf>
    <xf numFmtId="0" fontId="62" fillId="0" borderId="11" xfId="0" applyFont="1" applyBorder="1" applyAlignment="1">
      <alignment wrapText="1"/>
    </xf>
    <xf numFmtId="43" fontId="62" fillId="0" borderId="11" xfId="36" applyNumberFormat="1" applyFont="1" applyBorder="1" applyAlignment="1">
      <alignment/>
    </xf>
    <xf numFmtId="0" fontId="62" fillId="0" borderId="21" xfId="0" applyFont="1" applyBorder="1" applyAlignment="1">
      <alignment vertical="top" wrapText="1"/>
    </xf>
    <xf numFmtId="0" fontId="62" fillId="0" borderId="21" xfId="0" applyFont="1" applyBorder="1" applyAlignment="1">
      <alignment wrapText="1"/>
    </xf>
    <xf numFmtId="0" fontId="62" fillId="0" borderId="32" xfId="0" applyFont="1" applyBorder="1" applyAlignment="1">
      <alignment vertical="top" wrapText="1"/>
    </xf>
    <xf numFmtId="0" fontId="62" fillId="0" borderId="10" xfId="0" applyFont="1" applyBorder="1" applyAlignment="1">
      <alignment vertical="center" wrapText="1"/>
    </xf>
    <xf numFmtId="43" fontId="62" fillId="0" borderId="10" xfId="36" applyFont="1" applyBorder="1" applyAlignment="1">
      <alignment horizontal="center" vertical="center"/>
    </xf>
    <xf numFmtId="0" fontId="62" fillId="0" borderId="11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top"/>
    </xf>
    <xf numFmtId="0" fontId="62" fillId="0" borderId="15" xfId="0" applyFont="1" applyBorder="1" applyAlignment="1">
      <alignment horizontal="center" vertical="top"/>
    </xf>
    <xf numFmtId="0" fontId="62" fillId="0" borderId="11" xfId="0" applyFont="1" applyBorder="1" applyAlignment="1">
      <alignment horizontal="left" vertical="top"/>
    </xf>
    <xf numFmtId="0" fontId="62" fillId="0" borderId="11" xfId="0" applyFont="1" applyBorder="1" applyAlignment="1">
      <alignment vertical="top"/>
    </xf>
    <xf numFmtId="0" fontId="62" fillId="0" borderId="21" xfId="0" applyFont="1" applyBorder="1" applyAlignment="1">
      <alignment horizontal="left" vertical="top"/>
    </xf>
    <xf numFmtId="0" fontId="62" fillId="0" borderId="21" xfId="0" applyFont="1" applyBorder="1" applyAlignment="1">
      <alignment vertical="top"/>
    </xf>
    <xf numFmtId="0" fontId="63" fillId="0" borderId="0" xfId="0" applyFont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3" xfId="0" applyFont="1" applyBorder="1" applyAlignment="1">
      <alignment horizontal="center" vertical="center"/>
    </xf>
    <xf numFmtId="43" fontId="5" fillId="0" borderId="18" xfId="36" applyFont="1" applyBorder="1" applyAlignment="1">
      <alignment/>
    </xf>
    <xf numFmtId="43" fontId="3" fillId="0" borderId="0" xfId="36" applyFont="1" applyBorder="1" applyAlignment="1">
      <alignment horizontal="left"/>
    </xf>
    <xf numFmtId="43" fontId="0" fillId="0" borderId="0" xfId="36" applyFont="1" applyAlignment="1">
      <alignment/>
    </xf>
    <xf numFmtId="43" fontId="63" fillId="0" borderId="27" xfId="36" applyFont="1" applyBorder="1" applyAlignment="1">
      <alignment horizontal="center"/>
    </xf>
    <xf numFmtId="43" fontId="62" fillId="0" borderId="27" xfId="36" applyFont="1" applyBorder="1" applyAlignment="1">
      <alignment horizontal="center"/>
    </xf>
    <xf numFmtId="43" fontId="62" fillId="0" borderId="19" xfId="36" applyFont="1" applyBorder="1" applyAlignment="1">
      <alignment/>
    </xf>
    <xf numFmtId="0" fontId="62" fillId="0" borderId="18" xfId="0" applyFont="1" applyBorder="1" applyAlignment="1">
      <alignment/>
    </xf>
    <xf numFmtId="43" fontId="62" fillId="0" borderId="32" xfId="36" applyFont="1" applyBorder="1" applyAlignment="1">
      <alignment/>
    </xf>
    <xf numFmtId="43" fontId="62" fillId="0" borderId="20" xfId="36" applyFont="1" applyBorder="1" applyAlignment="1">
      <alignment/>
    </xf>
    <xf numFmtId="43" fontId="0" fillId="0" borderId="0" xfId="0" applyNumberFormat="1" applyAlignment="1">
      <alignment/>
    </xf>
    <xf numFmtId="0" fontId="62" fillId="0" borderId="0" xfId="0" applyFont="1" applyAlignment="1">
      <alignment horizontal="center"/>
    </xf>
    <xf numFmtId="0" fontId="65" fillId="0" borderId="10" xfId="0" applyFont="1" applyBorder="1" applyAlignment="1">
      <alignment horizontal="left"/>
    </xf>
    <xf numFmtId="43" fontId="62" fillId="0" borderId="16" xfId="0" applyNumberFormat="1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5" fillId="0" borderId="10" xfId="0" applyFont="1" applyBorder="1" applyAlignment="1">
      <alignment/>
    </xf>
    <xf numFmtId="43" fontId="66" fillId="0" borderId="33" xfId="36" applyFont="1" applyBorder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43" fontId="62" fillId="0" borderId="0" xfId="36" applyFont="1" applyAlignment="1">
      <alignment horizontal="right"/>
    </xf>
    <xf numFmtId="0" fontId="63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34" xfId="0" applyFont="1" applyBorder="1" applyAlignment="1">
      <alignment horizontal="center"/>
    </xf>
    <xf numFmtId="0" fontId="63" fillId="0" borderId="12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6" xfId="45" applyFont="1" applyBorder="1" applyAlignment="1">
      <alignment horizontal="center"/>
      <protection/>
    </xf>
    <xf numFmtId="0" fontId="4" fillId="0" borderId="26" xfId="45" applyFont="1" applyBorder="1" applyAlignment="1">
      <alignment horizontal="center"/>
      <protection/>
    </xf>
    <xf numFmtId="0" fontId="4" fillId="0" borderId="34" xfId="45" applyFont="1" applyBorder="1" applyAlignment="1">
      <alignment horizontal="center"/>
      <protection/>
    </xf>
    <xf numFmtId="0" fontId="62" fillId="0" borderId="16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3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45" applyFont="1" applyBorder="1" applyAlignment="1">
      <alignment horizontal="center"/>
      <protection/>
    </xf>
    <xf numFmtId="0" fontId="5" fillId="0" borderId="21" xfId="45" applyFont="1" applyBorder="1" applyAlignment="1">
      <alignment horizontal="left"/>
      <protection/>
    </xf>
    <xf numFmtId="0" fontId="72" fillId="0" borderId="0" xfId="0" applyFont="1" applyAlignment="1">
      <alignment horizontal="center"/>
    </xf>
    <xf numFmtId="189" fontId="63" fillId="0" borderId="21" xfId="36" applyNumberFormat="1" applyFont="1" applyBorder="1" applyAlignment="1">
      <alignment horizontal="center"/>
    </xf>
    <xf numFmtId="43" fontId="64" fillId="0" borderId="15" xfId="36" applyFont="1" applyBorder="1" applyAlignment="1">
      <alignment horizontal="center" vertical="center"/>
    </xf>
    <xf numFmtId="43" fontId="64" fillId="0" borderId="11" xfId="36" applyFont="1" applyBorder="1" applyAlignment="1">
      <alignment horizontal="center" vertical="center"/>
    </xf>
    <xf numFmtId="0" fontId="72" fillId="0" borderId="16" xfId="0" applyFont="1" applyBorder="1" applyAlignment="1">
      <alignment horizontal="center"/>
    </xf>
    <xf numFmtId="0" fontId="72" fillId="0" borderId="26" xfId="0" applyFont="1" applyBorder="1" applyAlignment="1">
      <alignment horizontal="center"/>
    </xf>
    <xf numFmtId="0" fontId="72" fillId="0" borderId="34" xfId="0" applyFont="1" applyBorder="1" applyAlignment="1">
      <alignment horizontal="center"/>
    </xf>
    <xf numFmtId="0" fontId="64" fillId="0" borderId="15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62" fillId="0" borderId="0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/>
    </xf>
    <xf numFmtId="0" fontId="62" fillId="0" borderId="12" xfId="0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63" fillId="0" borderId="35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62" fillId="0" borderId="24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70" fillId="0" borderId="15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5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70" fillId="0" borderId="35" xfId="0" applyFont="1" applyBorder="1" applyAlignment="1">
      <alignment horizontal="center"/>
    </xf>
    <xf numFmtId="0" fontId="70" fillId="0" borderId="36" xfId="0" applyFont="1" applyBorder="1" applyAlignment="1">
      <alignment horizontal="center"/>
    </xf>
    <xf numFmtId="0" fontId="65" fillId="0" borderId="15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/>
    </xf>
    <xf numFmtId="0" fontId="66" fillId="0" borderId="36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10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7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180975</xdr:rowOff>
    </xdr:from>
    <xdr:to>
      <xdr:col>1</xdr:col>
      <xdr:colOff>561975</xdr:colOff>
      <xdr:row>19</xdr:row>
      <xdr:rowOff>123825</xdr:rowOff>
    </xdr:to>
    <xdr:sp>
      <xdr:nvSpPr>
        <xdr:cNvPr id="1" name="Rectangle 11"/>
        <xdr:cNvSpPr>
          <a:spLocks/>
        </xdr:cNvSpPr>
      </xdr:nvSpPr>
      <xdr:spPr>
        <a:xfrm>
          <a:off x="0" y="5105400"/>
          <a:ext cx="19050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ลงชื่อ...................................................
</a:t>
          </a:r>
          <a:r>
            <a:rPr lang="en-US" cap="none" sz="1200" b="0" i="0" u="none" baseline="0">
              <a:solidFill>
                <a:srgbClr val="000000"/>
              </a:solidFill>
            </a:rPr>
            <a:t>    (นางสาวชุติกาญจน์  จู๋หมื่นไวย)
</a:t>
          </a:r>
          <a:r>
            <a:rPr lang="en-US" cap="none" sz="1200" b="0" i="0" u="none" baseline="0">
              <a:solidFill>
                <a:srgbClr val="000000"/>
              </a:solidFill>
            </a:rPr>
            <a:t>  ผู้อำนวยการกองคลัง</a:t>
          </a:r>
        </a:p>
      </xdr:txBody>
    </xdr:sp>
    <xdr:clientData/>
  </xdr:twoCellAnchor>
  <xdr:twoCellAnchor>
    <xdr:from>
      <xdr:col>1</xdr:col>
      <xdr:colOff>809625</xdr:colOff>
      <xdr:row>16</xdr:row>
      <xdr:rowOff>28575</xdr:rowOff>
    </xdr:from>
    <xdr:to>
      <xdr:col>3</xdr:col>
      <xdr:colOff>57150</xdr:colOff>
      <xdr:row>19</xdr:row>
      <xdr:rowOff>323850</xdr:rowOff>
    </xdr:to>
    <xdr:sp>
      <xdr:nvSpPr>
        <xdr:cNvPr id="2" name="Rectangle 11"/>
        <xdr:cNvSpPr>
          <a:spLocks/>
        </xdr:cNvSpPr>
      </xdr:nvSpPr>
      <xdr:spPr>
        <a:xfrm>
          <a:off x="2152650" y="5172075"/>
          <a:ext cx="20478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200" b="0" i="0" u="none" baseline="0">
              <a:solidFill>
                <a:srgbClr val="000000"/>
              </a:solidFill>
            </a:rPr>
            <a:t>    (นางไข่มุก      ดวงกลาง)
</a:t>
          </a:r>
          <a:r>
            <a:rPr lang="en-US" cap="none" sz="1200" b="0" i="0" u="none" baseline="0">
              <a:solidFill>
                <a:srgbClr val="000000"/>
              </a:solidFill>
            </a:rPr>
            <a:t>รองปลัดองค์การบริหารส่วนตำบลเมืองนาท</a:t>
          </a:r>
        </a:p>
      </xdr:txBody>
    </xdr:sp>
    <xdr:clientData/>
  </xdr:twoCellAnchor>
  <xdr:twoCellAnchor>
    <xdr:from>
      <xdr:col>2</xdr:col>
      <xdr:colOff>1257300</xdr:colOff>
      <xdr:row>16</xdr:row>
      <xdr:rowOff>66675</xdr:rowOff>
    </xdr:from>
    <xdr:to>
      <xdr:col>4</xdr:col>
      <xdr:colOff>609600</xdr:colOff>
      <xdr:row>19</xdr:row>
      <xdr:rowOff>266700</xdr:rowOff>
    </xdr:to>
    <xdr:sp>
      <xdr:nvSpPr>
        <xdr:cNvPr id="3" name="Rectangle 11"/>
        <xdr:cNvSpPr>
          <a:spLocks/>
        </xdr:cNvSpPr>
      </xdr:nvSpPr>
      <xdr:spPr>
        <a:xfrm>
          <a:off x="4076700" y="5191125"/>
          <a:ext cx="18764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200" b="0" i="0" u="none" baseline="0">
              <a:solidFill>
                <a:srgbClr val="000000"/>
              </a:solidFill>
            </a:rPr>
            <a:t>    (นายสยาม     สังข์ศร)
</a:t>
          </a:r>
          <a:r>
            <a:rPr lang="en-US" cap="none" sz="1200" b="0" i="0" u="none" baseline="0">
              <a:solidFill>
                <a:srgbClr val="000000"/>
              </a:solidFill>
            </a:rPr>
            <a:t>  ปลัดองค์การบริหารส่วนตำบลเมืองนาท</a:t>
          </a:r>
        </a:p>
      </xdr:txBody>
    </xdr:sp>
    <xdr:clientData/>
  </xdr:twoCellAnchor>
  <xdr:twoCellAnchor>
    <xdr:from>
      <xdr:col>4</xdr:col>
      <xdr:colOff>762000</xdr:colOff>
      <xdr:row>16</xdr:row>
      <xdr:rowOff>76200</xdr:rowOff>
    </xdr:from>
    <xdr:to>
      <xdr:col>5</xdr:col>
      <xdr:colOff>1152525</xdr:colOff>
      <xdr:row>19</xdr:row>
      <xdr:rowOff>285750</xdr:rowOff>
    </xdr:to>
    <xdr:sp>
      <xdr:nvSpPr>
        <xdr:cNvPr id="4" name="Rectangle 11"/>
        <xdr:cNvSpPr>
          <a:spLocks/>
        </xdr:cNvSpPr>
      </xdr:nvSpPr>
      <xdr:spPr>
        <a:xfrm>
          <a:off x="6105525" y="5200650"/>
          <a:ext cx="16859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ลงชื่อ......................................................
</a:t>
          </a:r>
          <a:r>
            <a:rPr lang="en-US" cap="none" sz="1200" b="0" i="0" u="none" baseline="0">
              <a:solidFill>
                <a:srgbClr val="000000"/>
              </a:solidFill>
            </a:rPr>
            <a:t>    (นายบุญช่วย    ขอชมกลาง)
</a:t>
          </a:r>
          <a:r>
            <a:rPr lang="en-US" cap="none" sz="1200" b="0" i="0" u="none" baseline="0">
              <a:solidFill>
                <a:srgbClr val="000000"/>
              </a:solidFill>
            </a:rPr>
            <a:t>  นายกองค์การบริหารส่วนตำบลเมืองนาท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114300</xdr:rowOff>
    </xdr:from>
    <xdr:to>
      <xdr:col>1</xdr:col>
      <xdr:colOff>895350</xdr:colOff>
      <xdr:row>22</xdr:row>
      <xdr:rowOff>19050</xdr:rowOff>
    </xdr:to>
    <xdr:sp>
      <xdr:nvSpPr>
        <xdr:cNvPr id="1" name="Rectangle 11"/>
        <xdr:cNvSpPr>
          <a:spLocks/>
        </xdr:cNvSpPr>
      </xdr:nvSpPr>
      <xdr:spPr>
        <a:xfrm>
          <a:off x="0" y="5619750"/>
          <a:ext cx="19526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(นางสาวชุติกาญจน์  จู๋หมื่นไวย)
</a:t>
          </a:r>
          <a:r>
            <a:rPr lang="en-US" cap="none" sz="1600" b="0" i="0" u="none" baseline="0">
              <a:solidFill>
                <a:srgbClr val="000000"/>
              </a:solidFill>
            </a:rPr>
            <a:t>  ผู้อำนวยการกองคลัง</a:t>
          </a:r>
        </a:p>
      </xdr:txBody>
    </xdr:sp>
    <xdr:clientData/>
  </xdr:twoCellAnchor>
  <xdr:twoCellAnchor>
    <xdr:from>
      <xdr:col>1</xdr:col>
      <xdr:colOff>723900</xdr:colOff>
      <xdr:row>18</xdr:row>
      <xdr:rowOff>247650</xdr:rowOff>
    </xdr:from>
    <xdr:to>
      <xdr:col>3</xdr:col>
      <xdr:colOff>476250</xdr:colOff>
      <xdr:row>22</xdr:row>
      <xdr:rowOff>228600</xdr:rowOff>
    </xdr:to>
    <xdr:sp>
      <xdr:nvSpPr>
        <xdr:cNvPr id="2" name="Rectangle 11"/>
        <xdr:cNvSpPr>
          <a:spLocks/>
        </xdr:cNvSpPr>
      </xdr:nvSpPr>
      <xdr:spPr>
        <a:xfrm>
          <a:off x="1781175" y="5695950"/>
          <a:ext cx="22860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(นางไข่มุก      ดวงกลาง)
</a:t>
          </a:r>
          <a:r>
            <a:rPr lang="en-US" cap="none" sz="1600" b="0" i="0" u="none" baseline="0">
              <a:solidFill>
                <a:srgbClr val="000000"/>
              </a:solidFill>
            </a:rPr>
            <a:t>รองปลัดองค์การบริหารส่วนตำบลเมืองนาท</a:t>
          </a:r>
        </a:p>
      </xdr:txBody>
    </xdr:sp>
    <xdr:clientData/>
  </xdr:twoCellAnchor>
  <xdr:twoCellAnchor>
    <xdr:from>
      <xdr:col>3</xdr:col>
      <xdr:colOff>371475</xdr:colOff>
      <xdr:row>18</xdr:row>
      <xdr:rowOff>247650</xdr:rowOff>
    </xdr:from>
    <xdr:to>
      <xdr:col>5</xdr:col>
      <xdr:colOff>219075</xdr:colOff>
      <xdr:row>22</xdr:row>
      <xdr:rowOff>152400</xdr:rowOff>
    </xdr:to>
    <xdr:sp>
      <xdr:nvSpPr>
        <xdr:cNvPr id="3" name="Rectangle 11"/>
        <xdr:cNvSpPr>
          <a:spLocks/>
        </xdr:cNvSpPr>
      </xdr:nvSpPr>
      <xdr:spPr>
        <a:xfrm>
          <a:off x="3962400" y="5695950"/>
          <a:ext cx="21621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(นายสยาม     สังข์ศร)
</a:t>
          </a:r>
          <a:r>
            <a:rPr lang="en-US" cap="none" sz="1600" b="0" i="0" u="none" baseline="0">
              <a:solidFill>
                <a:srgbClr val="000000"/>
              </a:solidFill>
            </a:rPr>
            <a:t>  ปลัดองค์การบริหารส่วนตำบลเมืองนาท</a:t>
          </a:r>
        </a:p>
      </xdr:txBody>
    </xdr:sp>
    <xdr:clientData/>
  </xdr:twoCellAnchor>
  <xdr:twoCellAnchor>
    <xdr:from>
      <xdr:col>5</xdr:col>
      <xdr:colOff>95250</xdr:colOff>
      <xdr:row>18</xdr:row>
      <xdr:rowOff>276225</xdr:rowOff>
    </xdr:from>
    <xdr:to>
      <xdr:col>7</xdr:col>
      <xdr:colOff>76200</xdr:colOff>
      <xdr:row>22</xdr:row>
      <xdr:rowOff>190500</xdr:rowOff>
    </xdr:to>
    <xdr:sp>
      <xdr:nvSpPr>
        <xdr:cNvPr id="4" name="Rectangle 11"/>
        <xdr:cNvSpPr>
          <a:spLocks/>
        </xdr:cNvSpPr>
      </xdr:nvSpPr>
      <xdr:spPr>
        <a:xfrm>
          <a:off x="6000750" y="5724525"/>
          <a:ext cx="22383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(นายบุญช่วย    ขอชมกลาง)
</a:t>
          </a:r>
          <a:r>
            <a:rPr lang="en-US" cap="none" sz="1600" b="0" i="0" u="none" baseline="0">
              <a:solidFill>
                <a:srgbClr val="000000"/>
              </a:solidFill>
            </a:rPr>
            <a:t>  นายกองค์การบริหารส่วนตำบลเมืองนาท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19</xdr:row>
      <xdr:rowOff>66675</xdr:rowOff>
    </xdr:from>
    <xdr:to>
      <xdr:col>1</xdr:col>
      <xdr:colOff>1066800</xdr:colOff>
      <xdr:row>22</xdr:row>
      <xdr:rowOff>371475</xdr:rowOff>
    </xdr:to>
    <xdr:sp>
      <xdr:nvSpPr>
        <xdr:cNvPr id="1" name="Rectangle 11"/>
        <xdr:cNvSpPr>
          <a:spLocks/>
        </xdr:cNvSpPr>
      </xdr:nvSpPr>
      <xdr:spPr>
        <a:xfrm>
          <a:off x="38100" y="6457950"/>
          <a:ext cx="20955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(นางสาวชุติกาญจน์  จู๋หมื่นไวย)
</a:t>
          </a:r>
          <a:r>
            <a:rPr lang="en-US" cap="none" sz="1600" b="0" i="0" u="none" baseline="0">
              <a:solidFill>
                <a:srgbClr val="000000"/>
              </a:solidFill>
            </a:rPr>
            <a:t>  ผู้อำนวยการกองคลัง</a:t>
          </a:r>
        </a:p>
      </xdr:txBody>
    </xdr:sp>
    <xdr:clientData/>
  </xdr:twoCellAnchor>
  <xdr:twoCellAnchor>
    <xdr:from>
      <xdr:col>1</xdr:col>
      <xdr:colOff>981075</xdr:colOff>
      <xdr:row>18</xdr:row>
      <xdr:rowOff>247650</xdr:rowOff>
    </xdr:from>
    <xdr:to>
      <xdr:col>3</xdr:col>
      <xdr:colOff>323850</xdr:colOff>
      <xdr:row>22</xdr:row>
      <xdr:rowOff>190500</xdr:rowOff>
    </xdr:to>
    <xdr:sp>
      <xdr:nvSpPr>
        <xdr:cNvPr id="2" name="Rectangle 11"/>
        <xdr:cNvSpPr>
          <a:spLocks/>
        </xdr:cNvSpPr>
      </xdr:nvSpPr>
      <xdr:spPr>
        <a:xfrm>
          <a:off x="2047875" y="6343650"/>
          <a:ext cx="23336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(นางไข่มุก      ดวงกลาง)
</a:t>
          </a:r>
          <a:r>
            <a:rPr lang="en-US" cap="none" sz="1600" b="0" i="0" u="none" baseline="0">
              <a:solidFill>
                <a:srgbClr val="000000"/>
              </a:solidFill>
            </a:rPr>
            <a:t>รองปลัดองค์การบริหารส่วนตำบลเมืองนาท</a:t>
          </a:r>
        </a:p>
      </xdr:txBody>
    </xdr:sp>
    <xdr:clientData/>
  </xdr:twoCellAnchor>
  <xdr:twoCellAnchor>
    <xdr:from>
      <xdr:col>3</xdr:col>
      <xdr:colOff>238125</xdr:colOff>
      <xdr:row>19</xdr:row>
      <xdr:rowOff>9525</xdr:rowOff>
    </xdr:from>
    <xdr:to>
      <xdr:col>5</xdr:col>
      <xdr:colOff>9525</xdr:colOff>
      <xdr:row>22</xdr:row>
      <xdr:rowOff>228600</xdr:rowOff>
    </xdr:to>
    <xdr:sp>
      <xdr:nvSpPr>
        <xdr:cNvPr id="3" name="Rectangle 11"/>
        <xdr:cNvSpPr>
          <a:spLocks/>
        </xdr:cNvSpPr>
      </xdr:nvSpPr>
      <xdr:spPr>
        <a:xfrm>
          <a:off x="4295775" y="6400800"/>
          <a:ext cx="219075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(นายสยาม     สังข์ศร)
</a:t>
          </a:r>
          <a:r>
            <a:rPr lang="en-US" cap="none" sz="1600" b="0" i="0" u="none" baseline="0">
              <a:solidFill>
                <a:srgbClr val="000000"/>
              </a:solidFill>
            </a:rPr>
            <a:t>  ปลัดองค์การบริหารส่วนตำบลเมืองนาท</a:t>
          </a:r>
        </a:p>
      </xdr:txBody>
    </xdr:sp>
    <xdr:clientData/>
  </xdr:twoCellAnchor>
  <xdr:twoCellAnchor>
    <xdr:from>
      <xdr:col>4</xdr:col>
      <xdr:colOff>1171575</xdr:colOff>
      <xdr:row>19</xdr:row>
      <xdr:rowOff>0</xdr:rowOff>
    </xdr:from>
    <xdr:to>
      <xdr:col>6</xdr:col>
      <xdr:colOff>1123950</xdr:colOff>
      <xdr:row>22</xdr:row>
      <xdr:rowOff>304800</xdr:rowOff>
    </xdr:to>
    <xdr:sp>
      <xdr:nvSpPr>
        <xdr:cNvPr id="4" name="Rectangle 11"/>
        <xdr:cNvSpPr>
          <a:spLocks/>
        </xdr:cNvSpPr>
      </xdr:nvSpPr>
      <xdr:spPr>
        <a:xfrm>
          <a:off x="6438900" y="6391275"/>
          <a:ext cx="22098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(นายบุญช่วย    ขอชมกลาง)
</a:t>
          </a:r>
          <a:r>
            <a:rPr lang="en-US" cap="none" sz="1600" b="0" i="0" u="none" baseline="0">
              <a:solidFill>
                <a:srgbClr val="000000"/>
              </a:solidFill>
            </a:rPr>
            <a:t>  นายกองค์การบริหารส่วนตำบลเมืองนาท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66675</xdr:rowOff>
    </xdr:from>
    <xdr:to>
      <xdr:col>1</xdr:col>
      <xdr:colOff>1066800</xdr:colOff>
      <xdr:row>24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38100" y="6467475"/>
          <a:ext cx="20288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(นางสาวชุติกาญจน์  จู๋หมื่นไวย)
</a:t>
          </a:r>
          <a:r>
            <a:rPr lang="en-US" cap="none" sz="1600" b="0" i="0" u="none" baseline="0">
              <a:solidFill>
                <a:srgbClr val="000000"/>
              </a:solidFill>
            </a:rPr>
            <a:t>  ผู้อำนวยการกองคลัง</a:t>
          </a:r>
        </a:p>
      </xdr:txBody>
    </xdr:sp>
    <xdr:clientData/>
  </xdr:twoCellAnchor>
  <xdr:twoCellAnchor>
    <xdr:from>
      <xdr:col>1</xdr:col>
      <xdr:colOff>1304925</xdr:colOff>
      <xdr:row>21</xdr:row>
      <xdr:rowOff>85725</xdr:rowOff>
    </xdr:from>
    <xdr:to>
      <xdr:col>3</xdr:col>
      <xdr:colOff>914400</xdr:colOff>
      <xdr:row>24</xdr:row>
      <xdr:rowOff>152400</xdr:rowOff>
    </xdr:to>
    <xdr:sp>
      <xdr:nvSpPr>
        <xdr:cNvPr id="2" name="Rectangle 11"/>
        <xdr:cNvSpPr>
          <a:spLocks/>
        </xdr:cNvSpPr>
      </xdr:nvSpPr>
      <xdr:spPr>
        <a:xfrm>
          <a:off x="2305050" y="6486525"/>
          <a:ext cx="25431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(นางไข่มุก      ดวงกลาง)
</a:t>
          </a:r>
          <a:r>
            <a:rPr lang="en-US" cap="none" sz="1600" b="0" i="0" u="none" baseline="0">
              <a:solidFill>
                <a:srgbClr val="000000"/>
              </a:solidFill>
            </a:rPr>
            <a:t>รองปลัดองค์การบริหารส่วนตำบลเมืองนาท</a:t>
          </a:r>
        </a:p>
      </xdr:txBody>
    </xdr:sp>
    <xdr:clientData/>
  </xdr:twoCellAnchor>
  <xdr:twoCellAnchor>
    <xdr:from>
      <xdr:col>3</xdr:col>
      <xdr:colOff>962025</xdr:colOff>
      <xdr:row>21</xdr:row>
      <xdr:rowOff>95250</xdr:rowOff>
    </xdr:from>
    <xdr:to>
      <xdr:col>5</xdr:col>
      <xdr:colOff>704850</xdr:colOff>
      <xdr:row>24</xdr:row>
      <xdr:rowOff>85725</xdr:rowOff>
    </xdr:to>
    <xdr:sp>
      <xdr:nvSpPr>
        <xdr:cNvPr id="3" name="Rectangle 11"/>
        <xdr:cNvSpPr>
          <a:spLocks/>
        </xdr:cNvSpPr>
      </xdr:nvSpPr>
      <xdr:spPr>
        <a:xfrm>
          <a:off x="4895850" y="6496050"/>
          <a:ext cx="20859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(นายสยาม     สังข์ศร)
</a:t>
          </a:r>
          <a:r>
            <a:rPr lang="en-US" cap="none" sz="1600" b="0" i="0" u="none" baseline="0">
              <a:solidFill>
                <a:srgbClr val="000000"/>
              </a:solidFill>
            </a:rPr>
            <a:t>  ปลัดองค์การบริหารส่วนตำบลเมืองนาท</a:t>
          </a:r>
        </a:p>
      </xdr:txBody>
    </xdr:sp>
    <xdr:clientData/>
  </xdr:twoCellAnchor>
  <xdr:twoCellAnchor>
    <xdr:from>
      <xdr:col>5</xdr:col>
      <xdr:colOff>1057275</xdr:colOff>
      <xdr:row>21</xdr:row>
      <xdr:rowOff>66675</xdr:rowOff>
    </xdr:from>
    <xdr:to>
      <xdr:col>7</xdr:col>
      <xdr:colOff>800100</xdr:colOff>
      <xdr:row>24</xdr:row>
      <xdr:rowOff>66675</xdr:rowOff>
    </xdr:to>
    <xdr:sp>
      <xdr:nvSpPr>
        <xdr:cNvPr id="4" name="Rectangle 11"/>
        <xdr:cNvSpPr>
          <a:spLocks/>
        </xdr:cNvSpPr>
      </xdr:nvSpPr>
      <xdr:spPr>
        <a:xfrm>
          <a:off x="7334250" y="6467475"/>
          <a:ext cx="20764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(นายบุญช่วย    ขอชมกลาง)
</a:t>
          </a:r>
          <a:r>
            <a:rPr lang="en-US" cap="none" sz="1600" b="0" i="0" u="none" baseline="0">
              <a:solidFill>
                <a:srgbClr val="000000"/>
              </a:solidFill>
            </a:rPr>
            <a:t>  นายกองค์การบริหารส่วนตำบลเมืองนาท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66675</xdr:rowOff>
    </xdr:from>
    <xdr:to>
      <xdr:col>1</xdr:col>
      <xdr:colOff>1066800</xdr:colOff>
      <xdr:row>21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38100" y="6172200"/>
          <a:ext cx="23145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(นางสาวชุติกาญจน์  จู๋หมื่นไวย)
</a:t>
          </a:r>
          <a:r>
            <a:rPr lang="en-US" cap="none" sz="1600" b="0" i="0" u="none" baseline="0">
              <a:solidFill>
                <a:srgbClr val="000000"/>
              </a:solidFill>
            </a:rPr>
            <a:t>  ผู้อำนวยการกองคลัง</a:t>
          </a:r>
        </a:p>
      </xdr:txBody>
    </xdr:sp>
    <xdr:clientData/>
  </xdr:twoCellAnchor>
  <xdr:twoCellAnchor>
    <xdr:from>
      <xdr:col>1</xdr:col>
      <xdr:colOff>1190625</xdr:colOff>
      <xdr:row>18</xdr:row>
      <xdr:rowOff>104775</xdr:rowOff>
    </xdr:from>
    <xdr:to>
      <xdr:col>3</xdr:col>
      <xdr:colOff>971550</xdr:colOff>
      <xdr:row>21</xdr:row>
      <xdr:rowOff>171450</xdr:rowOff>
    </xdr:to>
    <xdr:sp>
      <xdr:nvSpPr>
        <xdr:cNvPr id="2" name="Rectangle 11"/>
        <xdr:cNvSpPr>
          <a:spLocks/>
        </xdr:cNvSpPr>
      </xdr:nvSpPr>
      <xdr:spPr>
        <a:xfrm>
          <a:off x="2476500" y="6210300"/>
          <a:ext cx="22955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(นางไข่มุก      ดวงกลาง)
</a:t>
          </a:r>
          <a:r>
            <a:rPr lang="en-US" cap="none" sz="1600" b="0" i="0" u="none" baseline="0">
              <a:solidFill>
                <a:srgbClr val="000000"/>
              </a:solidFill>
            </a:rPr>
            <a:t>รองปลัดองค์การบริหารส่วนตำบลเมืองนาท</a:t>
          </a:r>
        </a:p>
      </xdr:txBody>
    </xdr:sp>
    <xdr:clientData/>
  </xdr:twoCellAnchor>
  <xdr:twoCellAnchor>
    <xdr:from>
      <xdr:col>3</xdr:col>
      <xdr:colOff>1076325</xdr:colOff>
      <xdr:row>18</xdr:row>
      <xdr:rowOff>95250</xdr:rowOff>
    </xdr:from>
    <xdr:to>
      <xdr:col>5</xdr:col>
      <xdr:colOff>828675</xdr:colOff>
      <xdr:row>21</xdr:row>
      <xdr:rowOff>85725</xdr:rowOff>
    </xdr:to>
    <xdr:sp>
      <xdr:nvSpPr>
        <xdr:cNvPr id="3" name="Rectangle 11"/>
        <xdr:cNvSpPr>
          <a:spLocks/>
        </xdr:cNvSpPr>
      </xdr:nvSpPr>
      <xdr:spPr>
        <a:xfrm>
          <a:off x="4876800" y="6200775"/>
          <a:ext cx="22288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(นายสยาม     สังข์ศร)
</a:t>
          </a:r>
          <a:r>
            <a:rPr lang="en-US" cap="none" sz="1600" b="0" i="0" u="none" baseline="0">
              <a:solidFill>
                <a:srgbClr val="000000"/>
              </a:solidFill>
            </a:rPr>
            <a:t>  ปลัดองค์การบริหารส่วนตำบลเมืองนาท</a:t>
          </a:r>
        </a:p>
      </xdr:txBody>
    </xdr:sp>
    <xdr:clientData/>
  </xdr:twoCellAnchor>
  <xdr:twoCellAnchor>
    <xdr:from>
      <xdr:col>5</xdr:col>
      <xdr:colOff>942975</xdr:colOff>
      <xdr:row>18</xdr:row>
      <xdr:rowOff>57150</xdr:rowOff>
    </xdr:from>
    <xdr:to>
      <xdr:col>7</xdr:col>
      <xdr:colOff>933450</xdr:colOff>
      <xdr:row>21</xdr:row>
      <xdr:rowOff>57150</xdr:rowOff>
    </xdr:to>
    <xdr:sp>
      <xdr:nvSpPr>
        <xdr:cNvPr id="4" name="Rectangle 11"/>
        <xdr:cNvSpPr>
          <a:spLocks/>
        </xdr:cNvSpPr>
      </xdr:nvSpPr>
      <xdr:spPr>
        <a:xfrm>
          <a:off x="7219950" y="6162675"/>
          <a:ext cx="2381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(นายบุญช่วย    ขอชมกลาง)
</a:t>
          </a:r>
          <a:r>
            <a:rPr lang="en-US" cap="none" sz="1600" b="0" i="0" u="none" baseline="0">
              <a:solidFill>
                <a:srgbClr val="000000"/>
              </a:solidFill>
            </a:rPr>
            <a:t>  นายกองค์การบริหารส่วนตำบลเมืองนาท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66675</xdr:rowOff>
    </xdr:from>
    <xdr:to>
      <xdr:col>1</xdr:col>
      <xdr:colOff>1066800</xdr:colOff>
      <xdr:row>24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38100" y="6477000"/>
          <a:ext cx="21050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(นางสาวชุติกาญจน์  จู๋หมื่นไวย)
</a:t>
          </a:r>
          <a:r>
            <a:rPr lang="en-US" cap="none" sz="1600" b="0" i="0" u="none" baseline="0">
              <a:solidFill>
                <a:srgbClr val="000000"/>
              </a:solidFill>
            </a:rPr>
            <a:t>  ผู้อำนวยการกองคลัง</a:t>
          </a:r>
        </a:p>
      </xdr:txBody>
    </xdr:sp>
    <xdr:clientData/>
  </xdr:twoCellAnchor>
  <xdr:twoCellAnchor>
    <xdr:from>
      <xdr:col>2</xdr:col>
      <xdr:colOff>95250</xdr:colOff>
      <xdr:row>21</xdr:row>
      <xdr:rowOff>76200</xdr:rowOff>
    </xdr:from>
    <xdr:to>
      <xdr:col>4</xdr:col>
      <xdr:colOff>38100</xdr:colOff>
      <xdr:row>23</xdr:row>
      <xdr:rowOff>495300</xdr:rowOff>
    </xdr:to>
    <xdr:sp>
      <xdr:nvSpPr>
        <xdr:cNvPr id="2" name="Rectangle 11"/>
        <xdr:cNvSpPr>
          <a:spLocks/>
        </xdr:cNvSpPr>
      </xdr:nvSpPr>
      <xdr:spPr>
        <a:xfrm>
          <a:off x="2647950" y="6486525"/>
          <a:ext cx="20859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(นางไข่มุก      ดวงกลาง)
</a:t>
          </a:r>
          <a:r>
            <a:rPr lang="en-US" cap="none" sz="1600" b="0" i="0" u="none" baseline="0">
              <a:solidFill>
                <a:srgbClr val="000000"/>
              </a:solidFill>
            </a:rPr>
            <a:t>รองปลัดองค์การบริหารส่วนตำบลเมืองนาท</a:t>
          </a:r>
        </a:p>
      </xdr:txBody>
    </xdr:sp>
    <xdr:clientData/>
  </xdr:twoCellAnchor>
  <xdr:twoCellAnchor>
    <xdr:from>
      <xdr:col>4</xdr:col>
      <xdr:colOff>447675</xdr:colOff>
      <xdr:row>21</xdr:row>
      <xdr:rowOff>95250</xdr:rowOff>
    </xdr:from>
    <xdr:to>
      <xdr:col>6</xdr:col>
      <xdr:colOff>304800</xdr:colOff>
      <xdr:row>24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5143500" y="6505575"/>
          <a:ext cx="20383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(นายสยาม     สังข์ศร)
</a:t>
          </a:r>
          <a:r>
            <a:rPr lang="en-US" cap="none" sz="1600" b="0" i="0" u="none" baseline="0">
              <a:solidFill>
                <a:srgbClr val="000000"/>
              </a:solidFill>
            </a:rPr>
            <a:t>  ปลัดองค์การบริหารส่วนตำบลเมืองนาท</a:t>
          </a:r>
        </a:p>
      </xdr:txBody>
    </xdr:sp>
    <xdr:clientData/>
  </xdr:twoCellAnchor>
  <xdr:twoCellAnchor>
    <xdr:from>
      <xdr:col>6</xdr:col>
      <xdr:colOff>571500</xdr:colOff>
      <xdr:row>21</xdr:row>
      <xdr:rowOff>57150</xdr:rowOff>
    </xdr:from>
    <xdr:to>
      <xdr:col>8</xdr:col>
      <xdr:colOff>771525</xdr:colOff>
      <xdr:row>23</xdr:row>
      <xdr:rowOff>495300</xdr:rowOff>
    </xdr:to>
    <xdr:sp>
      <xdr:nvSpPr>
        <xdr:cNvPr id="4" name="Rectangle 11"/>
        <xdr:cNvSpPr>
          <a:spLocks/>
        </xdr:cNvSpPr>
      </xdr:nvSpPr>
      <xdr:spPr>
        <a:xfrm>
          <a:off x="7448550" y="6467475"/>
          <a:ext cx="21621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(นายบุญช่วย    ขอชมกลาง)
</a:t>
          </a:r>
          <a:r>
            <a:rPr lang="en-US" cap="none" sz="1600" b="0" i="0" u="none" baseline="0">
              <a:solidFill>
                <a:srgbClr val="000000"/>
              </a:solidFill>
            </a:rPr>
            <a:t>  นายกองค์การบริหารส่วนตำบลเมืองนาท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66675</xdr:rowOff>
    </xdr:from>
    <xdr:to>
      <xdr:col>1</xdr:col>
      <xdr:colOff>1066800</xdr:colOff>
      <xdr:row>23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38100" y="6191250"/>
          <a:ext cx="23431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(นางสาวชุติกาญจน์  จู๋หมื่นไวย)
</a:t>
          </a:r>
          <a:r>
            <a:rPr lang="en-US" cap="none" sz="1600" b="0" i="0" u="none" baseline="0">
              <a:solidFill>
                <a:srgbClr val="000000"/>
              </a:solidFill>
            </a:rPr>
            <a:t>  ผู้อำนวยการกองคลัง</a:t>
          </a:r>
        </a:p>
      </xdr:txBody>
    </xdr:sp>
    <xdr:clientData/>
  </xdr:twoCellAnchor>
  <xdr:twoCellAnchor>
    <xdr:from>
      <xdr:col>1</xdr:col>
      <xdr:colOff>809625</xdr:colOff>
      <xdr:row>20</xdr:row>
      <xdr:rowOff>57150</xdr:rowOff>
    </xdr:from>
    <xdr:to>
      <xdr:col>3</xdr:col>
      <xdr:colOff>419100</xdr:colOff>
      <xdr:row>22</xdr:row>
      <xdr:rowOff>476250</xdr:rowOff>
    </xdr:to>
    <xdr:sp>
      <xdr:nvSpPr>
        <xdr:cNvPr id="2" name="Rectangle 11"/>
        <xdr:cNvSpPr>
          <a:spLocks/>
        </xdr:cNvSpPr>
      </xdr:nvSpPr>
      <xdr:spPr>
        <a:xfrm>
          <a:off x="2124075" y="6181725"/>
          <a:ext cx="2476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(นางไข่มุก      ดวงกลาง)
</a:t>
          </a:r>
          <a:r>
            <a:rPr lang="en-US" cap="none" sz="1600" b="0" i="0" u="none" baseline="0">
              <a:solidFill>
                <a:srgbClr val="000000"/>
              </a:solidFill>
            </a:rPr>
            <a:t>รองปลัดองค์การบริหารส่วนตำบลเมืองนาท</a:t>
          </a:r>
        </a:p>
      </xdr:txBody>
    </xdr:sp>
    <xdr:clientData/>
  </xdr:twoCellAnchor>
  <xdr:twoCellAnchor>
    <xdr:from>
      <xdr:col>3</xdr:col>
      <xdr:colOff>352425</xdr:colOff>
      <xdr:row>20</xdr:row>
      <xdr:rowOff>85725</xdr:rowOff>
    </xdr:from>
    <xdr:to>
      <xdr:col>5</xdr:col>
      <xdr:colOff>219075</xdr:colOff>
      <xdr:row>22</xdr:row>
      <xdr:rowOff>495300</xdr:rowOff>
    </xdr:to>
    <xdr:sp>
      <xdr:nvSpPr>
        <xdr:cNvPr id="3" name="Rectangle 11"/>
        <xdr:cNvSpPr>
          <a:spLocks/>
        </xdr:cNvSpPr>
      </xdr:nvSpPr>
      <xdr:spPr>
        <a:xfrm>
          <a:off x="4533900" y="6210300"/>
          <a:ext cx="21812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(นายสยาม     สังข์ศร)
</a:t>
          </a:r>
          <a:r>
            <a:rPr lang="en-US" cap="none" sz="1600" b="0" i="0" u="none" baseline="0">
              <a:solidFill>
                <a:srgbClr val="000000"/>
              </a:solidFill>
            </a:rPr>
            <a:t>  ปลัดองค์การบริหารส่วนตำบลเมืองนาท</a:t>
          </a:r>
        </a:p>
      </xdr:txBody>
    </xdr:sp>
    <xdr:clientData/>
  </xdr:twoCellAnchor>
  <xdr:twoCellAnchor>
    <xdr:from>
      <xdr:col>5</xdr:col>
      <xdr:colOff>104775</xdr:colOff>
      <xdr:row>20</xdr:row>
      <xdr:rowOff>66675</xdr:rowOff>
    </xdr:from>
    <xdr:to>
      <xdr:col>6</xdr:col>
      <xdr:colOff>1057275</xdr:colOff>
      <xdr:row>23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6600825" y="6191250"/>
          <a:ext cx="22669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(นายบุญช่วย    ขอชมกลาง)
</a:t>
          </a:r>
          <a:r>
            <a:rPr lang="en-US" cap="none" sz="1600" b="0" i="0" u="none" baseline="0">
              <a:solidFill>
                <a:srgbClr val="000000"/>
              </a:solidFill>
            </a:rPr>
            <a:t>  นายกองค์การบริหารส่วนตำบลเมืองนาท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66675</xdr:rowOff>
    </xdr:from>
    <xdr:to>
      <xdr:col>1</xdr:col>
      <xdr:colOff>1228725</xdr:colOff>
      <xdr:row>23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38100" y="6048375"/>
          <a:ext cx="2076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(นางสาวชุติกาญจน์  จู๋หมื่นไวย)
</a:t>
          </a:r>
          <a:r>
            <a:rPr lang="en-US" cap="none" sz="1600" b="0" i="0" u="none" baseline="0">
              <a:solidFill>
                <a:srgbClr val="000000"/>
              </a:solidFill>
            </a:rPr>
            <a:t>  ผู้อำนวยการกองคลัง</a:t>
          </a:r>
        </a:p>
      </xdr:txBody>
    </xdr:sp>
    <xdr:clientData/>
  </xdr:twoCellAnchor>
  <xdr:twoCellAnchor>
    <xdr:from>
      <xdr:col>2</xdr:col>
      <xdr:colOff>171450</xdr:colOff>
      <xdr:row>20</xdr:row>
      <xdr:rowOff>0</xdr:rowOff>
    </xdr:from>
    <xdr:to>
      <xdr:col>4</xdr:col>
      <xdr:colOff>628650</xdr:colOff>
      <xdr:row>23</xdr:row>
      <xdr:rowOff>47625</xdr:rowOff>
    </xdr:to>
    <xdr:sp>
      <xdr:nvSpPr>
        <xdr:cNvPr id="2" name="Rectangle 11"/>
        <xdr:cNvSpPr>
          <a:spLocks/>
        </xdr:cNvSpPr>
      </xdr:nvSpPr>
      <xdr:spPr>
        <a:xfrm>
          <a:off x="2286000" y="5981700"/>
          <a:ext cx="23812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(นางไข่มุก      ดวงกลาง)
</a:t>
          </a:r>
          <a:r>
            <a:rPr lang="en-US" cap="none" sz="1600" b="0" i="0" u="none" baseline="0">
              <a:solidFill>
                <a:srgbClr val="000000"/>
              </a:solidFill>
            </a:rPr>
            <a:t>รองปลัดองค์การบริหารส่วนตำบลเมืองนาท</a:t>
          </a:r>
        </a:p>
      </xdr:txBody>
    </xdr:sp>
    <xdr:clientData/>
  </xdr:twoCellAnchor>
  <xdr:twoCellAnchor>
    <xdr:from>
      <xdr:col>4</xdr:col>
      <xdr:colOff>771525</xdr:colOff>
      <xdr:row>19</xdr:row>
      <xdr:rowOff>142875</xdr:rowOff>
    </xdr:from>
    <xdr:to>
      <xdr:col>7</xdr:col>
      <xdr:colOff>238125</xdr:colOff>
      <xdr:row>22</xdr:row>
      <xdr:rowOff>428625</xdr:rowOff>
    </xdr:to>
    <xdr:sp>
      <xdr:nvSpPr>
        <xdr:cNvPr id="3" name="Rectangle 11"/>
        <xdr:cNvSpPr>
          <a:spLocks/>
        </xdr:cNvSpPr>
      </xdr:nvSpPr>
      <xdr:spPr>
        <a:xfrm>
          <a:off x="4810125" y="6019800"/>
          <a:ext cx="22479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(นายสยาม     สังข์ศร)
</a:t>
          </a:r>
          <a:r>
            <a:rPr lang="en-US" cap="none" sz="1600" b="0" i="0" u="none" baseline="0">
              <a:solidFill>
                <a:srgbClr val="000000"/>
              </a:solidFill>
            </a:rPr>
            <a:t>  ปลัดองค์การบริหารส่วนตำบลเมืองนาท</a:t>
          </a:r>
        </a:p>
      </xdr:txBody>
    </xdr:sp>
    <xdr:clientData/>
  </xdr:twoCellAnchor>
  <xdr:twoCellAnchor>
    <xdr:from>
      <xdr:col>7</xdr:col>
      <xdr:colOff>495300</xdr:colOff>
      <xdr:row>19</xdr:row>
      <xdr:rowOff>200025</xdr:rowOff>
    </xdr:from>
    <xdr:to>
      <xdr:col>9</xdr:col>
      <xdr:colOff>819150</xdr:colOff>
      <xdr:row>22</xdr:row>
      <xdr:rowOff>409575</xdr:rowOff>
    </xdr:to>
    <xdr:sp>
      <xdr:nvSpPr>
        <xdr:cNvPr id="4" name="Rectangle 11"/>
        <xdr:cNvSpPr>
          <a:spLocks/>
        </xdr:cNvSpPr>
      </xdr:nvSpPr>
      <xdr:spPr>
        <a:xfrm>
          <a:off x="7315200" y="5991225"/>
          <a:ext cx="21526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(นายบุญช่วย    ขอชมกลาง)
</a:t>
          </a:r>
          <a:r>
            <a:rPr lang="en-US" cap="none" sz="1600" b="0" i="0" u="none" baseline="0">
              <a:solidFill>
                <a:srgbClr val="000000"/>
              </a:solidFill>
            </a:rPr>
            <a:t>  นายกองค์การบริหารส่วนตำบลเมืองนาท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66675</xdr:rowOff>
    </xdr:from>
    <xdr:to>
      <xdr:col>1</xdr:col>
      <xdr:colOff>1066800</xdr:colOff>
      <xdr:row>23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38100" y="6048375"/>
          <a:ext cx="2019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(นางสาวชุติกาญจน์  จู๋หมื่นไวย)
</a:t>
          </a:r>
          <a:r>
            <a:rPr lang="en-US" cap="none" sz="1600" b="0" i="0" u="none" baseline="0">
              <a:solidFill>
                <a:srgbClr val="000000"/>
              </a:solidFill>
            </a:rPr>
            <a:t>  ผู้อำนวยการกองคลัง</a:t>
          </a:r>
        </a:p>
      </xdr:txBody>
    </xdr:sp>
    <xdr:clientData/>
  </xdr:twoCellAnchor>
  <xdr:twoCellAnchor>
    <xdr:from>
      <xdr:col>1</xdr:col>
      <xdr:colOff>1038225</xdr:colOff>
      <xdr:row>20</xdr:row>
      <xdr:rowOff>85725</xdr:rowOff>
    </xdr:from>
    <xdr:to>
      <xdr:col>3</xdr:col>
      <xdr:colOff>752475</xdr:colOff>
      <xdr:row>23</xdr:row>
      <xdr:rowOff>152400</xdr:rowOff>
    </xdr:to>
    <xdr:sp>
      <xdr:nvSpPr>
        <xdr:cNvPr id="2" name="Rectangle 11"/>
        <xdr:cNvSpPr>
          <a:spLocks/>
        </xdr:cNvSpPr>
      </xdr:nvSpPr>
      <xdr:spPr>
        <a:xfrm>
          <a:off x="2028825" y="6067425"/>
          <a:ext cx="21145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(นางไข่มุก      ดวงกลาง)
</a:t>
          </a:r>
          <a:r>
            <a:rPr lang="en-US" cap="none" sz="1600" b="0" i="0" u="none" baseline="0">
              <a:solidFill>
                <a:srgbClr val="000000"/>
              </a:solidFill>
            </a:rPr>
            <a:t>รองปลัดองค์การบริหารส่วนตำบล</a:t>
          </a:r>
        </a:p>
      </xdr:txBody>
    </xdr:sp>
    <xdr:clientData/>
  </xdr:twoCellAnchor>
  <xdr:twoCellAnchor>
    <xdr:from>
      <xdr:col>3</xdr:col>
      <xdr:colOff>590550</xdr:colOff>
      <xdr:row>20</xdr:row>
      <xdr:rowOff>85725</xdr:rowOff>
    </xdr:from>
    <xdr:to>
      <xdr:col>5</xdr:col>
      <xdr:colOff>342900</xdr:colOff>
      <xdr:row>23</xdr:row>
      <xdr:rowOff>76200</xdr:rowOff>
    </xdr:to>
    <xdr:sp>
      <xdr:nvSpPr>
        <xdr:cNvPr id="3" name="Rectangle 11"/>
        <xdr:cNvSpPr>
          <a:spLocks/>
        </xdr:cNvSpPr>
      </xdr:nvSpPr>
      <xdr:spPr>
        <a:xfrm>
          <a:off x="3981450" y="6067425"/>
          <a:ext cx="21145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(นายสยาม     สังข์ศร)
</a:t>
          </a:r>
          <a:r>
            <a:rPr lang="en-US" cap="none" sz="1600" b="0" i="0" u="none" baseline="0">
              <a:solidFill>
                <a:srgbClr val="000000"/>
              </a:solidFill>
            </a:rPr>
            <a:t>  ปลัดองค์การบริหารส่วนตำบล</a:t>
          </a:r>
        </a:p>
      </xdr:txBody>
    </xdr:sp>
    <xdr:clientData/>
  </xdr:twoCellAnchor>
  <xdr:twoCellAnchor>
    <xdr:from>
      <xdr:col>5</xdr:col>
      <xdr:colOff>228600</xdr:colOff>
      <xdr:row>20</xdr:row>
      <xdr:rowOff>66675</xdr:rowOff>
    </xdr:from>
    <xdr:to>
      <xdr:col>6</xdr:col>
      <xdr:colOff>1085850</xdr:colOff>
      <xdr:row>23</xdr:row>
      <xdr:rowOff>66675</xdr:rowOff>
    </xdr:to>
    <xdr:sp>
      <xdr:nvSpPr>
        <xdr:cNvPr id="4" name="Rectangle 11"/>
        <xdr:cNvSpPr>
          <a:spLocks/>
        </xdr:cNvSpPr>
      </xdr:nvSpPr>
      <xdr:spPr>
        <a:xfrm>
          <a:off x="5981700" y="6048375"/>
          <a:ext cx="19526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(นายบุญช่วย    ขอชมกลาง)
</a:t>
          </a:r>
          <a:r>
            <a:rPr lang="en-US" cap="none" sz="1600" b="0" i="0" u="none" baseline="0">
              <a:solidFill>
                <a:srgbClr val="000000"/>
              </a:solidFill>
            </a:rPr>
            <a:t>  นายกองค์การบริหารส่วนตำบล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66675</xdr:rowOff>
    </xdr:from>
    <xdr:to>
      <xdr:col>1</xdr:col>
      <xdr:colOff>1066800</xdr:colOff>
      <xdr:row>20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38100" y="6343650"/>
          <a:ext cx="20574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(นางสาวชุติกาญจน์  จู๋หมื่นไวย)
</a:t>
          </a:r>
          <a:r>
            <a:rPr lang="en-US" cap="none" sz="1600" b="0" i="0" u="none" baseline="0">
              <a:solidFill>
                <a:srgbClr val="000000"/>
              </a:solidFill>
            </a:rPr>
            <a:t>  ผู้อำนวยการกองคลัง</a:t>
          </a:r>
        </a:p>
      </xdr:txBody>
    </xdr:sp>
    <xdr:clientData/>
  </xdr:twoCellAnchor>
  <xdr:twoCellAnchor>
    <xdr:from>
      <xdr:col>1</xdr:col>
      <xdr:colOff>1276350</xdr:colOff>
      <xdr:row>17</xdr:row>
      <xdr:rowOff>85725</xdr:rowOff>
    </xdr:from>
    <xdr:to>
      <xdr:col>4</xdr:col>
      <xdr:colOff>28575</xdr:colOff>
      <xdr:row>20</xdr:row>
      <xdr:rowOff>152400</xdr:rowOff>
    </xdr:to>
    <xdr:sp>
      <xdr:nvSpPr>
        <xdr:cNvPr id="2" name="Rectangle 11"/>
        <xdr:cNvSpPr>
          <a:spLocks/>
        </xdr:cNvSpPr>
      </xdr:nvSpPr>
      <xdr:spPr>
        <a:xfrm>
          <a:off x="2305050" y="6362700"/>
          <a:ext cx="22955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(นางไข่มุก      ดวงกลาง)
</a:t>
          </a:r>
          <a:r>
            <a:rPr lang="en-US" cap="none" sz="1600" b="0" i="0" u="none" baseline="0">
              <a:solidFill>
                <a:srgbClr val="000000"/>
              </a:solidFill>
            </a:rPr>
            <a:t>รองปลัดองค์การบริหารส่วนตำบลเมืองนาท</a:t>
          </a:r>
        </a:p>
      </xdr:txBody>
    </xdr:sp>
    <xdr:clientData/>
  </xdr:twoCellAnchor>
  <xdr:twoCellAnchor>
    <xdr:from>
      <xdr:col>4</xdr:col>
      <xdr:colOff>85725</xdr:colOff>
      <xdr:row>17</xdr:row>
      <xdr:rowOff>85725</xdr:rowOff>
    </xdr:from>
    <xdr:to>
      <xdr:col>5</xdr:col>
      <xdr:colOff>1104900</xdr:colOff>
      <xdr:row>20</xdr:row>
      <xdr:rowOff>76200</xdr:rowOff>
    </xdr:to>
    <xdr:sp>
      <xdr:nvSpPr>
        <xdr:cNvPr id="3" name="Rectangle 11"/>
        <xdr:cNvSpPr>
          <a:spLocks/>
        </xdr:cNvSpPr>
      </xdr:nvSpPr>
      <xdr:spPr>
        <a:xfrm>
          <a:off x="4657725" y="6362700"/>
          <a:ext cx="21240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(นายสยาม     สังข์ศร)
</a:t>
          </a:r>
          <a:r>
            <a:rPr lang="en-US" cap="none" sz="1600" b="0" i="0" u="none" baseline="0">
              <a:solidFill>
                <a:srgbClr val="000000"/>
              </a:solidFill>
            </a:rPr>
            <a:t>  ปลัดองค์การบริหารส่วนตำบลเมืองนาท</a:t>
          </a:r>
        </a:p>
      </xdr:txBody>
    </xdr:sp>
    <xdr:clientData/>
  </xdr:twoCellAnchor>
  <xdr:twoCellAnchor>
    <xdr:from>
      <xdr:col>6</xdr:col>
      <xdr:colOff>304800</xdr:colOff>
      <xdr:row>17</xdr:row>
      <xdr:rowOff>57150</xdr:rowOff>
    </xdr:from>
    <xdr:to>
      <xdr:col>8</xdr:col>
      <xdr:colOff>847725</xdr:colOff>
      <xdr:row>20</xdr:row>
      <xdr:rowOff>57150</xdr:rowOff>
    </xdr:to>
    <xdr:sp>
      <xdr:nvSpPr>
        <xdr:cNvPr id="4" name="Rectangle 11"/>
        <xdr:cNvSpPr>
          <a:spLocks/>
        </xdr:cNvSpPr>
      </xdr:nvSpPr>
      <xdr:spPr>
        <a:xfrm>
          <a:off x="7086600" y="6334125"/>
          <a:ext cx="24479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(นายบุญช่วย    ขอชมกลาง)
</a:t>
          </a:r>
          <a:r>
            <a:rPr lang="en-US" cap="none" sz="1600" b="0" i="0" u="none" baseline="0">
              <a:solidFill>
                <a:srgbClr val="000000"/>
              </a:solidFill>
            </a:rPr>
            <a:t>  นายกองค์การบริหารส่วนตำบลเมืองนาท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66675</xdr:rowOff>
    </xdr:from>
    <xdr:to>
      <xdr:col>1</xdr:col>
      <xdr:colOff>771525</xdr:colOff>
      <xdr:row>23</xdr:row>
      <xdr:rowOff>371475</xdr:rowOff>
    </xdr:to>
    <xdr:sp>
      <xdr:nvSpPr>
        <xdr:cNvPr id="1" name="Rectangle 11"/>
        <xdr:cNvSpPr>
          <a:spLocks/>
        </xdr:cNvSpPr>
      </xdr:nvSpPr>
      <xdr:spPr>
        <a:xfrm>
          <a:off x="38100" y="6619875"/>
          <a:ext cx="1981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(นางสาวชุติกาญจน์  จู๋หมื่นไวย)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300" b="0" i="0" u="none" baseline="0">
              <a:solidFill>
                <a:srgbClr val="000000"/>
              </a:solidFill>
            </a:rPr>
            <a:t>ผู้อำนวยการกองคลัง</a:t>
          </a:r>
        </a:p>
      </xdr:txBody>
    </xdr:sp>
    <xdr:clientData/>
  </xdr:twoCellAnchor>
  <xdr:twoCellAnchor>
    <xdr:from>
      <xdr:col>1</xdr:col>
      <xdr:colOff>895350</xdr:colOff>
      <xdr:row>19</xdr:row>
      <xdr:rowOff>209550</xdr:rowOff>
    </xdr:from>
    <xdr:to>
      <xdr:col>3</xdr:col>
      <xdr:colOff>771525</xdr:colOff>
      <xdr:row>23</xdr:row>
      <xdr:rowOff>257175</xdr:rowOff>
    </xdr:to>
    <xdr:sp>
      <xdr:nvSpPr>
        <xdr:cNvPr id="2" name="Rectangle 11"/>
        <xdr:cNvSpPr>
          <a:spLocks/>
        </xdr:cNvSpPr>
      </xdr:nvSpPr>
      <xdr:spPr>
        <a:xfrm>
          <a:off x="2143125" y="6505575"/>
          <a:ext cx="207645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(นางไข่มุก      ดวงกลาง)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รองปลัดองค์การบริหารส่วนตำบลเมืองนาท</a:t>
          </a:r>
        </a:p>
      </xdr:txBody>
    </xdr:sp>
    <xdr:clientData/>
  </xdr:twoCellAnchor>
  <xdr:twoCellAnchor>
    <xdr:from>
      <xdr:col>3</xdr:col>
      <xdr:colOff>866775</xdr:colOff>
      <xdr:row>19</xdr:row>
      <xdr:rowOff>180975</xdr:rowOff>
    </xdr:from>
    <xdr:to>
      <xdr:col>5</xdr:col>
      <xdr:colOff>361950</xdr:colOff>
      <xdr:row>23</xdr:row>
      <xdr:rowOff>228600</xdr:rowOff>
    </xdr:to>
    <xdr:sp>
      <xdr:nvSpPr>
        <xdr:cNvPr id="3" name="Rectangle 11"/>
        <xdr:cNvSpPr>
          <a:spLocks/>
        </xdr:cNvSpPr>
      </xdr:nvSpPr>
      <xdr:spPr>
        <a:xfrm>
          <a:off x="4314825" y="6477000"/>
          <a:ext cx="193357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(นายสยาม     สังข์ศร)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300" b="0" i="0" u="none" baseline="0">
              <a:solidFill>
                <a:srgbClr val="000000"/>
              </a:solidFill>
            </a:rPr>
            <a:t>ปลัดองค์การบริหารส่วนตำบลเมืองนาท</a:t>
          </a:r>
        </a:p>
      </xdr:txBody>
    </xdr:sp>
    <xdr:clientData/>
  </xdr:twoCellAnchor>
  <xdr:twoCellAnchor>
    <xdr:from>
      <xdr:col>5</xdr:col>
      <xdr:colOff>609600</xdr:colOff>
      <xdr:row>19</xdr:row>
      <xdr:rowOff>247650</xdr:rowOff>
    </xdr:from>
    <xdr:to>
      <xdr:col>7</xdr:col>
      <xdr:colOff>9525</xdr:colOff>
      <xdr:row>23</xdr:row>
      <xdr:rowOff>295275</xdr:rowOff>
    </xdr:to>
    <xdr:sp>
      <xdr:nvSpPr>
        <xdr:cNvPr id="4" name="Rectangle 11"/>
        <xdr:cNvSpPr>
          <a:spLocks/>
        </xdr:cNvSpPr>
      </xdr:nvSpPr>
      <xdr:spPr>
        <a:xfrm>
          <a:off x="6496050" y="6543675"/>
          <a:ext cx="1981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(นายบุญช่วย    ขอชมกลาง)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3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D40" sqref="D40"/>
    </sheetView>
  </sheetViews>
  <sheetFormatPr defaultColWidth="9.140625" defaultRowHeight="15"/>
  <cols>
    <col min="1" max="1" width="13.00390625" style="2" customWidth="1"/>
    <col min="2" max="2" width="4.57421875" style="2" customWidth="1"/>
    <col min="3" max="3" width="26.00390625" style="2" customWidth="1"/>
    <col min="4" max="4" width="9.7109375" style="2" customWidth="1"/>
    <col min="5" max="5" width="16.00390625" style="108" customWidth="1"/>
    <col min="6" max="6" width="6.7109375" style="232" customWidth="1"/>
    <col min="7" max="7" width="15.8515625" style="41" customWidth="1"/>
    <col min="8" max="16384" width="9.140625" style="2" customWidth="1"/>
  </cols>
  <sheetData>
    <row r="1" spans="1:7" ht="23.25">
      <c r="A1" s="292" t="s">
        <v>143</v>
      </c>
      <c r="B1" s="292"/>
      <c r="C1" s="292"/>
      <c r="D1" s="292"/>
      <c r="E1" s="292"/>
      <c r="F1" s="292"/>
      <c r="G1" s="292"/>
    </row>
    <row r="2" spans="1:7" ht="23.25">
      <c r="A2" s="292" t="s">
        <v>16</v>
      </c>
      <c r="B2" s="292"/>
      <c r="C2" s="292"/>
      <c r="D2" s="292"/>
      <c r="E2" s="292"/>
      <c r="F2" s="292"/>
      <c r="G2" s="292"/>
    </row>
    <row r="3" spans="1:7" ht="23.25">
      <c r="A3" s="292" t="s">
        <v>449</v>
      </c>
      <c r="B3" s="292"/>
      <c r="C3" s="292"/>
      <c r="D3" s="292"/>
      <c r="E3" s="292"/>
      <c r="F3" s="292"/>
      <c r="G3" s="292"/>
    </row>
    <row r="4" spans="1:7" s="183" customFormat="1" ht="18" customHeight="1">
      <c r="A4" s="287"/>
      <c r="B4" s="287"/>
      <c r="C4" s="287"/>
      <c r="D4" s="287"/>
      <c r="E4" s="287"/>
      <c r="F4" s="287"/>
      <c r="G4" s="287"/>
    </row>
    <row r="5" spans="1:7" ht="23.25">
      <c r="A5" s="3"/>
      <c r="B5" s="3"/>
      <c r="D5" s="247" t="s">
        <v>2</v>
      </c>
      <c r="E5" s="236" t="s">
        <v>390</v>
      </c>
      <c r="F5" s="236"/>
      <c r="G5" s="236" t="s">
        <v>391</v>
      </c>
    </row>
    <row r="6" spans="1:7" s="183" customFormat="1" ht="23.25">
      <c r="A6" s="207" t="s">
        <v>0</v>
      </c>
      <c r="B6" s="207"/>
      <c r="D6" s="232"/>
      <c r="E6" s="56"/>
      <c r="F6" s="56"/>
      <c r="G6" s="56"/>
    </row>
    <row r="7" spans="1:7" ht="24" thickBot="1">
      <c r="A7" s="3" t="s">
        <v>1</v>
      </c>
      <c r="B7" s="3"/>
      <c r="D7" s="232">
        <v>1</v>
      </c>
      <c r="E7" s="63">
        <f>8137869.29+410640</f>
        <v>8548509.29</v>
      </c>
      <c r="F7" s="201"/>
      <c r="G7" s="63">
        <v>8137869.29</v>
      </c>
    </row>
    <row r="8" spans="1:6" ht="24" thickTop="1">
      <c r="A8" s="3"/>
      <c r="B8" s="3" t="s">
        <v>145</v>
      </c>
      <c r="D8" s="232"/>
      <c r="E8" s="185"/>
      <c r="F8" s="201"/>
    </row>
    <row r="9" spans="3:7" ht="23.25">
      <c r="C9" s="2" t="s">
        <v>3</v>
      </c>
      <c r="D9" s="232">
        <v>2</v>
      </c>
      <c r="E9" s="185">
        <v>37892947.2</v>
      </c>
      <c r="F9" s="185"/>
      <c r="G9" s="41">
        <v>34175986.08</v>
      </c>
    </row>
    <row r="10" spans="3:7" ht="23.25">
      <c r="C10" s="2" t="s">
        <v>4</v>
      </c>
      <c r="D10" s="232">
        <v>3</v>
      </c>
      <c r="E10" s="185">
        <v>2921815</v>
      </c>
      <c r="F10" s="185"/>
      <c r="G10" s="41">
        <v>20000</v>
      </c>
    </row>
    <row r="11" spans="3:7" ht="23.25">
      <c r="C11" s="2" t="s">
        <v>5</v>
      </c>
      <c r="D11" s="232"/>
      <c r="E11" s="185">
        <v>0</v>
      </c>
      <c r="F11" s="185"/>
      <c r="G11" s="41">
        <v>0</v>
      </c>
    </row>
    <row r="12" spans="3:7" ht="23.25">
      <c r="C12" s="2" t="s">
        <v>7</v>
      </c>
      <c r="D12" s="232">
        <v>4</v>
      </c>
      <c r="E12" s="185">
        <v>25000</v>
      </c>
      <c r="F12" s="185"/>
      <c r="G12" s="41">
        <v>50000</v>
      </c>
    </row>
    <row r="13" spans="3:7" ht="23.25">
      <c r="C13" s="2" t="s">
        <v>8</v>
      </c>
      <c r="D13" s="232"/>
      <c r="E13" s="185">
        <v>0</v>
      </c>
      <c r="F13" s="185"/>
      <c r="G13" s="41">
        <v>0</v>
      </c>
    </row>
    <row r="14" spans="3:7" ht="23.25">
      <c r="C14" s="2" t="s">
        <v>331</v>
      </c>
      <c r="D14" s="232"/>
      <c r="E14" s="185">
        <v>0</v>
      </c>
      <c r="F14" s="185"/>
      <c r="G14" s="41">
        <v>20000</v>
      </c>
    </row>
    <row r="15" spans="3:7" ht="23.25">
      <c r="C15" s="2" t="s">
        <v>9</v>
      </c>
      <c r="D15" s="232"/>
      <c r="E15" s="185">
        <v>0</v>
      </c>
      <c r="F15" s="185"/>
      <c r="G15" s="41">
        <v>0</v>
      </c>
    </row>
    <row r="16" spans="3:7" ht="23.25">
      <c r="C16" s="3" t="s">
        <v>10</v>
      </c>
      <c r="D16" s="232"/>
      <c r="E16" s="65">
        <f>SUM(E9:E15)</f>
        <v>40839762.2</v>
      </c>
      <c r="F16" s="201"/>
      <c r="G16" s="65">
        <f>SUM(G9:G15)</f>
        <v>34265986.08</v>
      </c>
    </row>
    <row r="17" spans="1:6" ht="23.25">
      <c r="A17" s="3" t="s">
        <v>144</v>
      </c>
      <c r="B17" s="3"/>
      <c r="F17" s="197"/>
    </row>
    <row r="18" spans="3:7" ht="23.25">
      <c r="C18" s="2" t="s">
        <v>11</v>
      </c>
      <c r="F18" s="197"/>
      <c r="G18" s="41">
        <v>0</v>
      </c>
    </row>
    <row r="19" spans="3:7" ht="23.25">
      <c r="C19" s="2" t="s">
        <v>12</v>
      </c>
      <c r="F19" s="197"/>
      <c r="G19" s="41">
        <v>0</v>
      </c>
    </row>
    <row r="20" spans="3:7" ht="23.25">
      <c r="C20" s="2" t="s">
        <v>13</v>
      </c>
      <c r="F20" s="197"/>
      <c r="G20" s="41">
        <v>0</v>
      </c>
    </row>
    <row r="21" spans="3:7" ht="23.25">
      <c r="C21" s="3" t="s">
        <v>14</v>
      </c>
      <c r="D21" s="3"/>
      <c r="F21" s="197"/>
      <c r="G21" s="64">
        <f>SUM(G18:G20)</f>
        <v>0</v>
      </c>
    </row>
    <row r="22" spans="1:7" ht="24" thickBot="1">
      <c r="A22" s="3" t="s">
        <v>15</v>
      </c>
      <c r="B22" s="3"/>
      <c r="E22" s="235">
        <f>SUM(E16)</f>
        <v>40839762.2</v>
      </c>
      <c r="F22" s="197"/>
      <c r="G22" s="136">
        <f>SUM(G16)</f>
        <v>34265986.08</v>
      </c>
    </row>
    <row r="23" ht="24" thickTop="1">
      <c r="F23" s="197"/>
    </row>
    <row r="24" spans="1:2" ht="23.25">
      <c r="A24" s="2" t="s">
        <v>217</v>
      </c>
      <c r="B24" s="2" t="s">
        <v>218</v>
      </c>
    </row>
    <row r="26" spans="2:6" ht="23.25">
      <c r="B26" s="2" t="s">
        <v>319</v>
      </c>
      <c r="E26" s="60" t="s">
        <v>319</v>
      </c>
      <c r="F26" s="184"/>
    </row>
    <row r="27" spans="3:7" ht="23.25">
      <c r="C27" s="2" t="s">
        <v>335</v>
      </c>
      <c r="E27" s="291" t="s">
        <v>346</v>
      </c>
      <c r="F27" s="291"/>
      <c r="G27" s="291"/>
    </row>
    <row r="28" spans="3:7" ht="23.25">
      <c r="C28" s="108" t="s">
        <v>321</v>
      </c>
      <c r="D28" s="108"/>
      <c r="E28" s="291" t="s">
        <v>347</v>
      </c>
      <c r="F28" s="291"/>
      <c r="G28" s="291"/>
    </row>
    <row r="30" spans="1:6" ht="23.25">
      <c r="A30" s="71" t="s">
        <v>319</v>
      </c>
      <c r="E30" s="60" t="s">
        <v>319</v>
      </c>
      <c r="F30" s="184"/>
    </row>
    <row r="31" spans="2:7" ht="23.25">
      <c r="B31" s="291" t="s">
        <v>324</v>
      </c>
      <c r="C31" s="291"/>
      <c r="D31" s="108"/>
      <c r="E31" s="291" t="s">
        <v>322</v>
      </c>
      <c r="F31" s="291"/>
      <c r="G31" s="291"/>
    </row>
    <row r="32" spans="2:7" ht="23.25">
      <c r="B32" s="291" t="s">
        <v>325</v>
      </c>
      <c r="C32" s="291"/>
      <c r="D32" s="108"/>
      <c r="E32" s="291" t="s">
        <v>323</v>
      </c>
      <c r="F32" s="291"/>
      <c r="G32" s="291"/>
    </row>
    <row r="33" spans="2:7" s="183" customFormat="1" ht="23.25">
      <c r="B33" s="280"/>
      <c r="C33" s="280"/>
      <c r="D33" s="280"/>
      <c r="E33" s="280"/>
      <c r="F33" s="280"/>
      <c r="G33" s="280"/>
    </row>
    <row r="34" spans="2:7" s="183" customFormat="1" ht="23.25">
      <c r="B34" s="280"/>
      <c r="C34" s="280"/>
      <c r="D34" s="280"/>
      <c r="E34" s="280"/>
      <c r="F34" s="280"/>
      <c r="G34" s="280"/>
    </row>
    <row r="35" ht="23.25">
      <c r="G35" s="289" t="s">
        <v>326</v>
      </c>
    </row>
    <row r="36" spans="1:7" ht="23.25">
      <c r="A36" s="292" t="s">
        <v>143</v>
      </c>
      <c r="B36" s="292"/>
      <c r="C36" s="292"/>
      <c r="D36" s="292"/>
      <c r="E36" s="292"/>
      <c r="F36" s="292"/>
      <c r="G36" s="292"/>
    </row>
    <row r="37" spans="1:7" ht="23.25">
      <c r="A37" s="292" t="s">
        <v>16</v>
      </c>
      <c r="B37" s="292"/>
      <c r="C37" s="292"/>
      <c r="D37" s="292"/>
      <c r="E37" s="292"/>
      <c r="F37" s="292"/>
      <c r="G37" s="292"/>
    </row>
    <row r="38" spans="1:7" ht="23.25">
      <c r="A38" s="292" t="s">
        <v>448</v>
      </c>
      <c r="B38" s="292"/>
      <c r="C38" s="292"/>
      <c r="D38" s="292"/>
      <c r="E38" s="292"/>
      <c r="F38" s="292"/>
      <c r="G38" s="292"/>
    </row>
    <row r="39" spans="1:7" s="183" customFormat="1" ht="15" customHeight="1">
      <c r="A39" s="287"/>
      <c r="B39" s="287"/>
      <c r="C39" s="287"/>
      <c r="D39" s="287"/>
      <c r="E39" s="287"/>
      <c r="F39" s="287"/>
      <c r="G39" s="287"/>
    </row>
    <row r="40" spans="4:7" ht="23.25">
      <c r="D40" s="247" t="s">
        <v>2</v>
      </c>
      <c r="E40" s="236" t="s">
        <v>390</v>
      </c>
      <c r="F40" s="236"/>
      <c r="G40" s="236" t="s">
        <v>391</v>
      </c>
    </row>
    <row r="41" spans="1:7" ht="24" thickBot="1">
      <c r="A41" s="2" t="s">
        <v>135</v>
      </c>
      <c r="D41" s="286">
        <v>1</v>
      </c>
      <c r="E41" s="63">
        <f>8137869.29+410640</f>
        <v>8548509.29</v>
      </c>
      <c r="F41" s="201"/>
      <c r="G41" s="63">
        <v>8137869.29</v>
      </c>
    </row>
    <row r="42" spans="1:7" ht="24" thickTop="1">
      <c r="A42" s="2" t="s">
        <v>136</v>
      </c>
      <c r="E42" s="67"/>
      <c r="F42" s="201"/>
      <c r="G42" s="67"/>
    </row>
    <row r="43" spans="2:6" ht="23.25">
      <c r="B43" s="3" t="s">
        <v>137</v>
      </c>
      <c r="E43" s="185"/>
      <c r="F43" s="185"/>
    </row>
    <row r="44" spans="3:7" ht="23.25">
      <c r="C44" s="2" t="s">
        <v>138</v>
      </c>
      <c r="D44" s="286">
        <v>5</v>
      </c>
      <c r="E44" s="185">
        <v>3909901.24</v>
      </c>
      <c r="F44" s="185"/>
      <c r="G44" s="41">
        <v>2208658.96</v>
      </c>
    </row>
    <row r="45" spans="3:7" ht="23.25">
      <c r="C45" s="2" t="s">
        <v>139</v>
      </c>
      <c r="D45" s="286"/>
      <c r="E45" s="185">
        <v>0</v>
      </c>
      <c r="F45" s="185"/>
      <c r="G45" s="41">
        <v>0</v>
      </c>
    </row>
    <row r="46" spans="3:7" ht="23.25">
      <c r="C46" s="2" t="s">
        <v>140</v>
      </c>
      <c r="D46" s="286"/>
      <c r="E46" s="185">
        <v>0</v>
      </c>
      <c r="F46" s="185"/>
      <c r="G46" s="41">
        <v>0</v>
      </c>
    </row>
    <row r="47" spans="3:7" ht="23.25">
      <c r="C47" s="2" t="s">
        <v>141</v>
      </c>
      <c r="D47" s="286">
        <v>6</v>
      </c>
      <c r="E47" s="185">
        <f>253300.99+1056308.04</f>
        <v>1309609.03</v>
      </c>
      <c r="F47" s="185"/>
      <c r="G47" s="41">
        <v>1205531.93</v>
      </c>
    </row>
    <row r="48" spans="3:7" ht="27.75" customHeight="1">
      <c r="C48" s="2" t="s">
        <v>142</v>
      </c>
      <c r="D48" s="286">
        <v>7</v>
      </c>
      <c r="E48" s="64">
        <v>0</v>
      </c>
      <c r="F48" s="201"/>
      <c r="G48" s="64">
        <v>20000</v>
      </c>
    </row>
    <row r="49" spans="3:7" ht="23.25">
      <c r="C49" s="2" t="s">
        <v>146</v>
      </c>
      <c r="D49" s="286"/>
      <c r="E49" s="65">
        <f>SUM(E44:E48)</f>
        <v>5219510.2700000005</v>
      </c>
      <c r="F49" s="201"/>
      <c r="G49" s="65">
        <f>SUM(G44:G48)</f>
        <v>3434190.8899999997</v>
      </c>
    </row>
    <row r="50" spans="2:6" ht="23.25">
      <c r="B50" s="3" t="s">
        <v>147</v>
      </c>
      <c r="E50" s="185"/>
      <c r="F50" s="201"/>
    </row>
    <row r="51" spans="3:7" ht="23.25">
      <c r="C51" s="2" t="s">
        <v>148</v>
      </c>
      <c r="E51" s="185">
        <v>0</v>
      </c>
      <c r="F51" s="201"/>
      <c r="G51" s="41">
        <v>0</v>
      </c>
    </row>
    <row r="52" spans="3:6" ht="23.25">
      <c r="C52" s="2" t="s">
        <v>149</v>
      </c>
      <c r="E52" s="185"/>
      <c r="F52" s="201"/>
    </row>
    <row r="53" spans="3:7" ht="23.25">
      <c r="C53" s="2" t="s">
        <v>150</v>
      </c>
      <c r="E53" s="65"/>
      <c r="F53" s="201"/>
      <c r="G53" s="65"/>
    </row>
    <row r="54" spans="2:7" ht="23.25">
      <c r="B54" s="2" t="s">
        <v>151</v>
      </c>
      <c r="E54" s="65">
        <f>SUM(E49+E53)</f>
        <v>5219510.2700000005</v>
      </c>
      <c r="F54" s="201"/>
      <c r="G54" s="65">
        <f>SUM(G49+G53)</f>
        <v>3434190.8899999997</v>
      </c>
    </row>
    <row r="55" spans="1:6" ht="23.25">
      <c r="A55" s="2" t="s">
        <v>24</v>
      </c>
      <c r="E55" s="185"/>
      <c r="F55" s="201"/>
    </row>
    <row r="56" spans="2:7" ht="23.25">
      <c r="B56" s="2" t="s">
        <v>24</v>
      </c>
      <c r="D56" s="286">
        <v>8</v>
      </c>
      <c r="E56" s="135">
        <v>22369692.37</v>
      </c>
      <c r="F56" s="135"/>
      <c r="G56" s="135">
        <v>19275474.66</v>
      </c>
    </row>
    <row r="57" spans="2:7" ht="23.25">
      <c r="B57" s="2" t="s">
        <v>25</v>
      </c>
      <c r="D57" s="286"/>
      <c r="E57" s="270">
        <v>13250559.56</v>
      </c>
      <c r="F57" s="135"/>
      <c r="G57" s="270">
        <v>11556320.53</v>
      </c>
    </row>
    <row r="58" spans="2:7" ht="23.25">
      <c r="B58" s="2" t="s">
        <v>152</v>
      </c>
      <c r="E58" s="64">
        <f>SUM(E56:E57)</f>
        <v>35620251.93</v>
      </c>
      <c r="F58" s="201"/>
      <c r="G58" s="64">
        <f>SUM(G56:G57)</f>
        <v>30831795.189999998</v>
      </c>
    </row>
    <row r="59" spans="1:7" ht="24" thickBot="1">
      <c r="A59" s="131" t="s">
        <v>153</v>
      </c>
      <c r="E59" s="134">
        <f>SUM(E54+E58)</f>
        <v>40839762.2</v>
      </c>
      <c r="F59" s="223"/>
      <c r="G59" s="134">
        <f>SUM(G54+G58)</f>
        <v>34265986.08</v>
      </c>
    </row>
    <row r="60" ht="15.75" customHeight="1" thickTop="1">
      <c r="F60" s="197"/>
    </row>
    <row r="61" spans="1:6" ht="23.25">
      <c r="A61" s="207" t="s">
        <v>217</v>
      </c>
      <c r="B61" s="2" t="s">
        <v>218</v>
      </c>
      <c r="F61" s="197"/>
    </row>
    <row r="63" spans="2:6" ht="23.25">
      <c r="B63" s="2" t="s">
        <v>319</v>
      </c>
      <c r="E63" s="60" t="s">
        <v>319</v>
      </c>
      <c r="F63" s="184"/>
    </row>
    <row r="64" spans="3:7" ht="23.25">
      <c r="C64" s="2" t="s">
        <v>320</v>
      </c>
      <c r="E64" s="291" t="s">
        <v>346</v>
      </c>
      <c r="F64" s="291"/>
      <c r="G64" s="291"/>
    </row>
    <row r="65" spans="3:7" ht="23.25">
      <c r="C65" s="108" t="s">
        <v>321</v>
      </c>
      <c r="D65" s="108"/>
      <c r="E65" s="99" t="s">
        <v>347</v>
      </c>
      <c r="F65" s="99"/>
      <c r="G65" s="99"/>
    </row>
    <row r="67" spans="1:6" ht="23.25">
      <c r="A67" s="71"/>
      <c r="B67" s="71" t="s">
        <v>319</v>
      </c>
      <c r="E67" s="60" t="s">
        <v>319</v>
      </c>
      <c r="F67" s="184"/>
    </row>
    <row r="68" spans="2:7" ht="23.25">
      <c r="B68" s="291" t="s">
        <v>324</v>
      </c>
      <c r="C68" s="291"/>
      <c r="D68" s="108"/>
      <c r="E68" s="291" t="s">
        <v>322</v>
      </c>
      <c r="F68" s="291"/>
      <c r="G68" s="291"/>
    </row>
    <row r="69" spans="2:7" ht="23.25">
      <c r="B69" s="291" t="s">
        <v>325</v>
      </c>
      <c r="C69" s="291"/>
      <c r="D69" s="108"/>
      <c r="E69" s="291" t="s">
        <v>323</v>
      </c>
      <c r="F69" s="291"/>
      <c r="G69" s="291"/>
    </row>
  </sheetData>
  <sheetProtection/>
  <mergeCells count="17">
    <mergeCell ref="E27:G27"/>
    <mergeCell ref="E28:G28"/>
    <mergeCell ref="B31:C31"/>
    <mergeCell ref="B32:C32"/>
    <mergeCell ref="B68:C68"/>
    <mergeCell ref="E68:G68"/>
    <mergeCell ref="E64:G64"/>
    <mergeCell ref="B69:C69"/>
    <mergeCell ref="E69:G69"/>
    <mergeCell ref="A1:G1"/>
    <mergeCell ref="A2:G2"/>
    <mergeCell ref="A3:G3"/>
    <mergeCell ref="A36:G36"/>
    <mergeCell ref="A37:G37"/>
    <mergeCell ref="A38:G38"/>
    <mergeCell ref="E31:G31"/>
    <mergeCell ref="E32:G32"/>
  </mergeCells>
  <printOptions/>
  <pageMargins left="0.28" right="0.3" top="0.18" bottom="0.27" header="0.19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B1">
      <selection activeCell="C14" sqref="C14"/>
    </sheetView>
  </sheetViews>
  <sheetFormatPr defaultColWidth="9.140625" defaultRowHeight="15"/>
  <cols>
    <col min="1" max="1" width="15.00390625" style="182" customWidth="1"/>
    <col min="2" max="2" width="24.28125" style="182" customWidth="1"/>
    <col min="3" max="3" width="19.7109375" style="182" customWidth="1"/>
    <col min="4" max="4" width="18.421875" style="182" customWidth="1"/>
    <col min="5" max="5" width="16.7109375" style="182" customWidth="1"/>
    <col min="6" max="6" width="15.8515625" style="182" customWidth="1"/>
    <col min="7" max="7" width="19.140625" style="182" customWidth="1"/>
    <col min="8" max="8" width="19.57421875" style="182" customWidth="1"/>
    <col min="9" max="9" width="10.421875" style="182" customWidth="1"/>
    <col min="10" max="10" width="2.421875" style="182" customWidth="1"/>
    <col min="11" max="16384" width="9.140625" style="182" customWidth="1"/>
  </cols>
  <sheetData>
    <row r="1" spans="1:8" s="163" customFormat="1" ht="28.5" customHeight="1">
      <c r="A1" s="324" t="s">
        <v>172</v>
      </c>
      <c r="B1" s="324"/>
      <c r="C1" s="324"/>
      <c r="D1" s="324"/>
      <c r="E1" s="324"/>
      <c r="F1" s="324"/>
      <c r="G1" s="324"/>
      <c r="H1" s="324"/>
    </row>
    <row r="2" spans="1:8" s="163" customFormat="1" ht="28.5" customHeight="1">
      <c r="A2" s="324" t="s">
        <v>334</v>
      </c>
      <c r="B2" s="324"/>
      <c r="C2" s="324"/>
      <c r="D2" s="324"/>
      <c r="E2" s="324"/>
      <c r="F2" s="324"/>
      <c r="G2" s="324"/>
      <c r="H2" s="324"/>
    </row>
    <row r="3" spans="1:9" s="163" customFormat="1" ht="28.5" customHeight="1">
      <c r="A3" s="324" t="s">
        <v>378</v>
      </c>
      <c r="B3" s="324"/>
      <c r="C3" s="324"/>
      <c r="D3" s="324"/>
      <c r="E3" s="324"/>
      <c r="F3" s="324"/>
      <c r="G3" s="324"/>
      <c r="H3" s="324"/>
      <c r="I3" s="324"/>
    </row>
    <row r="5" spans="1:10" s="165" customFormat="1" ht="22.5" customHeight="1">
      <c r="A5" s="326" t="s">
        <v>43</v>
      </c>
      <c r="B5" s="326" t="s">
        <v>32</v>
      </c>
      <c r="C5" s="328" t="s">
        <v>29</v>
      </c>
      <c r="D5" s="326" t="s">
        <v>44</v>
      </c>
      <c r="E5" s="326" t="s">
        <v>46</v>
      </c>
      <c r="F5" s="164" t="s">
        <v>47</v>
      </c>
      <c r="G5" s="326" t="s">
        <v>48</v>
      </c>
      <c r="H5" s="328" t="s">
        <v>27</v>
      </c>
      <c r="I5" s="325"/>
      <c r="J5" s="325"/>
    </row>
    <row r="6" spans="1:10" s="165" customFormat="1" ht="22.5" customHeight="1">
      <c r="A6" s="327"/>
      <c r="B6" s="327"/>
      <c r="C6" s="329"/>
      <c r="D6" s="327"/>
      <c r="E6" s="327"/>
      <c r="F6" s="166" t="s">
        <v>336</v>
      </c>
      <c r="G6" s="327"/>
      <c r="H6" s="329"/>
      <c r="I6" s="325"/>
      <c r="J6" s="325"/>
    </row>
    <row r="7" spans="1:10" s="165" customFormat="1" ht="22.5" customHeight="1">
      <c r="A7" s="167" t="s">
        <v>71</v>
      </c>
      <c r="B7" s="168" t="s">
        <v>49</v>
      </c>
      <c r="C7" s="169" t="s">
        <v>185</v>
      </c>
      <c r="D7" s="169">
        <v>2571120</v>
      </c>
      <c r="E7" s="189">
        <v>2571120</v>
      </c>
      <c r="F7" s="169"/>
      <c r="G7" s="169">
        <v>0</v>
      </c>
      <c r="H7" s="169">
        <f>SUM(E7:G7)</f>
        <v>2571120</v>
      </c>
      <c r="I7" s="170"/>
      <c r="J7" s="170"/>
    </row>
    <row r="8" spans="1:10" s="165" customFormat="1" ht="22.5" customHeight="1">
      <c r="A8" s="167"/>
      <c r="B8" s="168" t="s">
        <v>50</v>
      </c>
      <c r="C8" s="169" t="s">
        <v>185</v>
      </c>
      <c r="D8" s="169">
        <f>5955840+5000+3000-5000-3000-77000</f>
        <v>5878840</v>
      </c>
      <c r="E8" s="169">
        <f>2438858+588840</f>
        <v>3027698</v>
      </c>
      <c r="F8" s="169"/>
      <c r="G8" s="169">
        <f>919140+92995+318840</f>
        <v>1330975</v>
      </c>
      <c r="H8" s="169">
        <f>SUM(E8:G8)</f>
        <v>4358673</v>
      </c>
      <c r="I8" s="170"/>
      <c r="J8" s="170"/>
    </row>
    <row r="9" spans="1:10" s="165" customFormat="1" ht="22.5" customHeight="1">
      <c r="A9" s="167" t="s">
        <v>59</v>
      </c>
      <c r="B9" s="168" t="s">
        <v>51</v>
      </c>
      <c r="C9" s="169" t="s">
        <v>185</v>
      </c>
      <c r="D9" s="169">
        <v>357939</v>
      </c>
      <c r="E9" s="169">
        <v>73800</v>
      </c>
      <c r="F9" s="169"/>
      <c r="G9" s="169">
        <v>66100</v>
      </c>
      <c r="H9" s="169">
        <f>SUM(E9:G9)</f>
        <v>139900</v>
      </c>
      <c r="I9" s="170"/>
      <c r="J9" s="170"/>
    </row>
    <row r="10" spans="1:10" s="165" customFormat="1" ht="22.5" customHeight="1">
      <c r="A10" s="167"/>
      <c r="B10" s="168" t="s">
        <v>52</v>
      </c>
      <c r="C10" s="169" t="s">
        <v>185</v>
      </c>
      <c r="D10" s="169">
        <f>2125000-205000-35000</f>
        <v>1885000</v>
      </c>
      <c r="E10" s="169">
        <f>380167.25+6500+7000</f>
        <v>393667.25</v>
      </c>
      <c r="F10" s="169"/>
      <c r="G10" s="169">
        <v>36312</v>
      </c>
      <c r="H10" s="169">
        <f aca="true" t="shared" si="0" ref="H10:H16">SUM(E10:G10)</f>
        <v>429979.25</v>
      </c>
      <c r="I10" s="170"/>
      <c r="J10" s="170"/>
    </row>
    <row r="11" spans="1:10" s="165" customFormat="1" ht="22.5" customHeight="1">
      <c r="A11" s="167"/>
      <c r="B11" s="168" t="s">
        <v>53</v>
      </c>
      <c r="C11" s="169" t="s">
        <v>185</v>
      </c>
      <c r="D11" s="169">
        <v>410000</v>
      </c>
      <c r="E11" s="169">
        <v>214883</v>
      </c>
      <c r="F11" s="169"/>
      <c r="G11" s="169">
        <v>87633.9</v>
      </c>
      <c r="H11" s="169">
        <f t="shared" si="0"/>
        <v>302516.9</v>
      </c>
      <c r="I11" s="170"/>
      <c r="J11" s="170"/>
    </row>
    <row r="12" spans="1:10" s="165" customFormat="1" ht="22.5" customHeight="1">
      <c r="A12" s="167"/>
      <c r="B12" s="168" t="s">
        <v>54</v>
      </c>
      <c r="C12" s="169" t="s">
        <v>185</v>
      </c>
      <c r="D12" s="169">
        <v>285000</v>
      </c>
      <c r="E12" s="169">
        <v>208243.54</v>
      </c>
      <c r="F12" s="169"/>
      <c r="G12" s="169">
        <v>0</v>
      </c>
      <c r="H12" s="169">
        <f t="shared" si="0"/>
        <v>208243.54</v>
      </c>
      <c r="I12" s="170"/>
      <c r="J12" s="170"/>
    </row>
    <row r="13" spans="1:10" s="165" customFormat="1" ht="22.5" customHeight="1">
      <c r="A13" s="167" t="s">
        <v>60</v>
      </c>
      <c r="B13" s="168" t="s">
        <v>55</v>
      </c>
      <c r="C13" s="169" t="s">
        <v>185</v>
      </c>
      <c r="D13" s="169">
        <v>374300</v>
      </c>
      <c r="E13" s="169">
        <v>236100</v>
      </c>
      <c r="F13" s="169"/>
      <c r="G13" s="169">
        <v>16740</v>
      </c>
      <c r="H13" s="169">
        <f t="shared" si="0"/>
        <v>252840</v>
      </c>
      <c r="I13" s="170"/>
      <c r="J13" s="170"/>
    </row>
    <row r="14" spans="1:10" s="165" customFormat="1" ht="22.5" customHeight="1">
      <c r="A14" s="167"/>
      <c r="B14" s="168" t="s">
        <v>56</v>
      </c>
      <c r="C14" s="169" t="s">
        <v>185</v>
      </c>
      <c r="D14" s="169">
        <v>0</v>
      </c>
      <c r="E14" s="169"/>
      <c r="F14" s="169"/>
      <c r="G14" s="169"/>
      <c r="H14" s="169"/>
      <c r="I14" s="170"/>
      <c r="J14" s="170"/>
    </row>
    <row r="15" spans="1:10" s="165" customFormat="1" ht="22.5" customHeight="1">
      <c r="A15" s="167" t="s">
        <v>61</v>
      </c>
      <c r="B15" s="168" t="s">
        <v>57</v>
      </c>
      <c r="C15" s="169" t="s">
        <v>185</v>
      </c>
      <c r="D15" s="169">
        <v>20000</v>
      </c>
      <c r="E15" s="169">
        <v>0</v>
      </c>
      <c r="F15" s="169"/>
      <c r="G15" s="169">
        <v>0</v>
      </c>
      <c r="H15" s="169">
        <f t="shared" si="0"/>
        <v>0</v>
      </c>
      <c r="I15" s="170"/>
      <c r="J15" s="170"/>
    </row>
    <row r="16" spans="1:10" s="165" customFormat="1" ht="22.5" customHeight="1">
      <c r="A16" s="167" t="s">
        <v>62</v>
      </c>
      <c r="B16" s="168" t="s">
        <v>58</v>
      </c>
      <c r="C16" s="169" t="s">
        <v>185</v>
      </c>
      <c r="D16" s="169">
        <f>-50000+85000</f>
        <v>35000</v>
      </c>
      <c r="E16" s="169">
        <v>0</v>
      </c>
      <c r="F16" s="169"/>
      <c r="G16" s="169">
        <v>0</v>
      </c>
      <c r="H16" s="169">
        <f t="shared" si="0"/>
        <v>0</v>
      </c>
      <c r="I16" s="170"/>
      <c r="J16" s="170"/>
    </row>
    <row r="17" spans="1:10" s="165" customFormat="1" ht="22.5" customHeight="1">
      <c r="A17" s="167"/>
      <c r="B17" s="168"/>
      <c r="C17" s="169"/>
      <c r="D17" s="169"/>
      <c r="E17" s="169"/>
      <c r="F17" s="169"/>
      <c r="G17" s="169"/>
      <c r="H17" s="169"/>
      <c r="I17" s="170"/>
      <c r="J17" s="170"/>
    </row>
    <row r="18" spans="1:10" s="165" customFormat="1" ht="22.5" customHeight="1">
      <c r="A18" s="167"/>
      <c r="B18" s="168"/>
      <c r="C18" s="169"/>
      <c r="D18" s="169"/>
      <c r="E18" s="169"/>
      <c r="F18" s="169"/>
      <c r="G18" s="169"/>
      <c r="H18" s="169"/>
      <c r="I18" s="170"/>
      <c r="J18" s="170"/>
    </row>
    <row r="19" spans="1:10" s="165" customFormat="1" ht="22.5" customHeight="1">
      <c r="A19" s="167"/>
      <c r="B19" s="168"/>
      <c r="C19" s="169"/>
      <c r="D19" s="169"/>
      <c r="E19" s="169"/>
      <c r="F19" s="169"/>
      <c r="G19" s="169"/>
      <c r="H19" s="169"/>
      <c r="I19" s="170"/>
      <c r="J19" s="170"/>
    </row>
    <row r="20" spans="1:10" s="176" customFormat="1" ht="43.5" customHeight="1">
      <c r="A20" s="171"/>
      <c r="B20" s="172" t="s">
        <v>27</v>
      </c>
      <c r="C20" s="173"/>
      <c r="D20" s="173">
        <f>SUM(D7:D19)</f>
        <v>11817199</v>
      </c>
      <c r="E20" s="173">
        <f>SUM(E7:E19)</f>
        <v>6725511.79</v>
      </c>
      <c r="F20" s="173">
        <f>SUM(F7:F19)</f>
        <v>0</v>
      </c>
      <c r="G20" s="173">
        <f>SUM(G7:G19)</f>
        <v>1537760.9</v>
      </c>
      <c r="H20" s="173">
        <f>SUM(H7:H19)</f>
        <v>8263272.69</v>
      </c>
      <c r="I20" s="174"/>
      <c r="J20" s="175"/>
    </row>
    <row r="21" spans="1:10" s="165" customFormat="1" ht="22.5" customHeight="1">
      <c r="A21" s="177"/>
      <c r="B21" s="177"/>
      <c r="C21" s="178"/>
      <c r="D21" s="178"/>
      <c r="E21" s="178"/>
      <c r="F21" s="178"/>
      <c r="G21" s="178"/>
      <c r="H21" s="178"/>
      <c r="I21" s="170"/>
      <c r="J21" s="170"/>
    </row>
    <row r="22" spans="1:9" s="165" customFormat="1" ht="20.25" customHeight="1">
      <c r="A22" s="170"/>
      <c r="B22" s="170"/>
      <c r="C22" s="170"/>
      <c r="D22" s="181"/>
      <c r="E22" s="181"/>
      <c r="F22" s="181"/>
      <c r="G22" s="181"/>
      <c r="H22" s="170"/>
      <c r="I22" s="170"/>
    </row>
    <row r="23" spans="1:9" s="165" customFormat="1" ht="23.25">
      <c r="A23" s="170"/>
      <c r="B23" s="170"/>
      <c r="C23" s="170"/>
      <c r="D23" s="181"/>
      <c r="E23" s="181"/>
      <c r="F23" s="181"/>
      <c r="G23" s="181"/>
      <c r="H23" s="170"/>
      <c r="I23" s="170"/>
    </row>
    <row r="24" spans="4:7" s="170" customFormat="1" ht="39.75" customHeight="1">
      <c r="D24" s="181"/>
      <c r="E24" s="181"/>
      <c r="F24" s="181"/>
      <c r="G24" s="181"/>
    </row>
    <row r="25" spans="1:10" s="165" customFormat="1" ht="22.5" customHeight="1">
      <c r="A25" s="170"/>
      <c r="B25" s="170"/>
      <c r="C25" s="181"/>
      <c r="D25" s="181"/>
      <c r="E25" s="181"/>
      <c r="F25" s="181"/>
      <c r="G25" s="181"/>
      <c r="H25" s="181"/>
      <c r="I25" s="170"/>
      <c r="J25" s="170"/>
    </row>
    <row r="26" spans="1:10" s="165" customFormat="1" ht="22.5" customHeight="1">
      <c r="A26" s="170"/>
      <c r="B26" s="170"/>
      <c r="C26" s="181"/>
      <c r="D26" s="181"/>
      <c r="E26" s="181"/>
      <c r="F26" s="181"/>
      <c r="G26" s="181"/>
      <c r="H26" s="181"/>
      <c r="I26" s="170"/>
      <c r="J26" s="170"/>
    </row>
    <row r="27" spans="1:10" s="165" customFormat="1" ht="22.5" customHeight="1">
      <c r="A27" s="170"/>
      <c r="B27" s="170"/>
      <c r="C27" s="181"/>
      <c r="D27" s="181"/>
      <c r="E27" s="181"/>
      <c r="F27" s="181"/>
      <c r="G27" s="181"/>
      <c r="H27" s="181"/>
      <c r="I27" s="170"/>
      <c r="J27" s="170"/>
    </row>
    <row r="28" spans="1:10" s="165" customFormat="1" ht="22.5" customHeight="1">
      <c r="A28" s="170"/>
      <c r="B28" s="170"/>
      <c r="C28" s="181"/>
      <c r="D28" s="181"/>
      <c r="E28" s="181"/>
      <c r="F28" s="181"/>
      <c r="G28" s="181"/>
      <c r="H28" s="181"/>
      <c r="I28" s="170"/>
      <c r="J28" s="170"/>
    </row>
    <row r="29" spans="1:10" s="165" customFormat="1" ht="24.75" customHeight="1">
      <c r="A29" s="170"/>
      <c r="B29" s="170"/>
      <c r="C29" s="181"/>
      <c r="D29" s="181"/>
      <c r="E29" s="181"/>
      <c r="F29" s="181"/>
      <c r="G29" s="181"/>
      <c r="H29" s="181"/>
      <c r="I29" s="170"/>
      <c r="J29" s="170"/>
    </row>
  </sheetData>
  <sheetProtection/>
  <mergeCells count="11">
    <mergeCell ref="E5:E6"/>
    <mergeCell ref="A1:H1"/>
    <mergeCell ref="A2:H2"/>
    <mergeCell ref="A3:I3"/>
    <mergeCell ref="I5:J6"/>
    <mergeCell ref="G5:G6"/>
    <mergeCell ref="H5:H6"/>
    <mergeCell ref="A5:A6"/>
    <mergeCell ref="B5:B6"/>
    <mergeCell ref="C5:C6"/>
    <mergeCell ref="D5:D6"/>
  </mergeCells>
  <printOptions/>
  <pageMargins left="0.7" right="0.15748031496062992" top="0.15748031496062992" bottom="0.15748031496062992" header="0.15748031496062992" footer="0.15748031496062992"/>
  <pageSetup orientation="landscape" paperSize="9" scale="85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9.28125" style="0" customWidth="1"/>
    <col min="2" max="2" width="21.421875" style="0" customWidth="1"/>
    <col min="3" max="3" width="16.28125" style="0" customWidth="1"/>
    <col min="4" max="4" width="16.57421875" style="0" customWidth="1"/>
    <col min="5" max="5" width="20.57421875" style="0" customWidth="1"/>
    <col min="6" max="6" width="15.7109375" style="0" customWidth="1"/>
    <col min="7" max="7" width="20.140625" style="0" customWidth="1"/>
    <col min="8" max="8" width="16.7109375" style="0" customWidth="1"/>
  </cols>
  <sheetData>
    <row r="1" spans="1:8" ht="26.25">
      <c r="A1" s="324" t="s">
        <v>172</v>
      </c>
      <c r="B1" s="324"/>
      <c r="C1" s="324"/>
      <c r="D1" s="324"/>
      <c r="E1" s="324"/>
      <c r="F1" s="324"/>
      <c r="G1" s="324"/>
      <c r="H1" s="324"/>
    </row>
    <row r="2" spans="1:8" ht="26.25">
      <c r="A2" s="324" t="s">
        <v>174</v>
      </c>
      <c r="B2" s="324"/>
      <c r="C2" s="324"/>
      <c r="D2" s="324"/>
      <c r="E2" s="324"/>
      <c r="F2" s="324"/>
      <c r="G2" s="324"/>
      <c r="H2" s="324"/>
    </row>
    <row r="3" spans="1:9" ht="26.25">
      <c r="A3" s="324" t="s">
        <v>378</v>
      </c>
      <c r="B3" s="324"/>
      <c r="C3" s="324"/>
      <c r="D3" s="324"/>
      <c r="E3" s="324"/>
      <c r="F3" s="324"/>
      <c r="G3" s="324"/>
      <c r="H3" s="324"/>
      <c r="I3" s="288"/>
    </row>
    <row r="4" ht="18">
      <c r="D4" s="1"/>
    </row>
    <row r="5" spans="1:8" s="2" customFormat="1" ht="71.25" customHeight="1">
      <c r="A5" s="58" t="s">
        <v>63</v>
      </c>
      <c r="B5" s="58" t="s">
        <v>32</v>
      </c>
      <c r="C5" s="58" t="s">
        <v>29</v>
      </c>
      <c r="D5" s="57" t="s">
        <v>44</v>
      </c>
      <c r="E5" s="48" t="s">
        <v>337</v>
      </c>
      <c r="F5" s="48" t="s">
        <v>338</v>
      </c>
      <c r="G5" s="48" t="s">
        <v>339</v>
      </c>
      <c r="H5" s="57" t="s">
        <v>27</v>
      </c>
    </row>
    <row r="6" spans="1:8" s="2" customFormat="1" ht="22.5" customHeight="1">
      <c r="A6" s="14" t="s">
        <v>45</v>
      </c>
      <c r="B6" s="15" t="s">
        <v>49</v>
      </c>
      <c r="C6" s="15"/>
      <c r="D6" s="16"/>
      <c r="E6" s="16"/>
      <c r="F6" s="22"/>
      <c r="G6" s="147"/>
      <c r="H6" s="147"/>
    </row>
    <row r="7" spans="1:8" s="2" customFormat="1" ht="22.5" customHeight="1">
      <c r="A7" s="14"/>
      <c r="B7" s="8" t="s">
        <v>50</v>
      </c>
      <c r="C7" s="8"/>
      <c r="D7" s="10"/>
      <c r="E7" s="10"/>
      <c r="F7" s="22"/>
      <c r="G7" s="169"/>
      <c r="H7" s="169"/>
    </row>
    <row r="8" spans="1:8" s="2" customFormat="1" ht="22.5" customHeight="1">
      <c r="A8" s="14" t="s">
        <v>59</v>
      </c>
      <c r="B8" s="8" t="s">
        <v>51</v>
      </c>
      <c r="C8" s="8"/>
      <c r="D8" s="10"/>
      <c r="E8" s="10"/>
      <c r="F8" s="22"/>
      <c r="G8" s="169"/>
      <c r="H8" s="169"/>
    </row>
    <row r="9" spans="1:8" s="2" customFormat="1" ht="22.5" customHeight="1">
      <c r="A9" s="14"/>
      <c r="B9" s="8" t="s">
        <v>52</v>
      </c>
      <c r="C9" s="8" t="s">
        <v>132</v>
      </c>
      <c r="D9" s="10">
        <v>230000</v>
      </c>
      <c r="E9" s="10">
        <v>2520</v>
      </c>
      <c r="F9" s="22">
        <v>0</v>
      </c>
      <c r="G9" s="169">
        <v>0</v>
      </c>
      <c r="H9" s="169">
        <f>SUM(E9)</f>
        <v>2520</v>
      </c>
    </row>
    <row r="10" spans="1:8" s="2" customFormat="1" ht="22.5" customHeight="1">
      <c r="A10" s="14"/>
      <c r="B10" s="8" t="s">
        <v>53</v>
      </c>
      <c r="C10" s="8"/>
      <c r="D10" s="10"/>
      <c r="E10" s="10"/>
      <c r="F10" s="22"/>
      <c r="G10" s="169"/>
      <c r="H10" s="169">
        <v>0</v>
      </c>
    </row>
    <row r="11" spans="1:8" s="2" customFormat="1" ht="22.5" customHeight="1">
      <c r="A11" s="14"/>
      <c r="B11" s="8" t="s">
        <v>54</v>
      </c>
      <c r="C11" s="8"/>
      <c r="D11" s="10"/>
      <c r="E11" s="10"/>
      <c r="F11" s="22"/>
      <c r="G11" s="169"/>
      <c r="H11" s="169"/>
    </row>
    <row r="12" spans="1:8" s="2" customFormat="1" ht="22.5" customHeight="1">
      <c r="A12" s="14" t="s">
        <v>60</v>
      </c>
      <c r="B12" s="8" t="s">
        <v>55</v>
      </c>
      <c r="C12" s="8"/>
      <c r="D12" s="10"/>
      <c r="E12" s="10"/>
      <c r="F12" s="22"/>
      <c r="G12" s="169"/>
      <c r="H12" s="169"/>
    </row>
    <row r="13" spans="1:8" s="2" customFormat="1" ht="22.5" customHeight="1">
      <c r="A13" s="14"/>
      <c r="B13" s="8" t="s">
        <v>56</v>
      </c>
      <c r="C13" s="8"/>
      <c r="D13" s="10"/>
      <c r="E13" s="10"/>
      <c r="F13" s="22"/>
      <c r="G13" s="169"/>
      <c r="H13" s="169"/>
    </row>
    <row r="14" spans="1:8" s="2" customFormat="1" ht="22.5" customHeight="1">
      <c r="A14" s="14" t="s">
        <v>61</v>
      </c>
      <c r="B14" s="8" t="s">
        <v>57</v>
      </c>
      <c r="C14" s="8"/>
      <c r="D14" s="10"/>
      <c r="E14" s="10"/>
      <c r="F14" s="22"/>
      <c r="G14" s="169"/>
      <c r="H14" s="169"/>
    </row>
    <row r="15" spans="1:8" s="2" customFormat="1" ht="22.5" customHeight="1">
      <c r="A15" s="14" t="s">
        <v>62</v>
      </c>
      <c r="B15" s="8" t="s">
        <v>58</v>
      </c>
      <c r="C15" s="8"/>
      <c r="D15" s="10"/>
      <c r="E15" s="10"/>
      <c r="F15" s="22"/>
      <c r="G15" s="169"/>
      <c r="H15" s="169"/>
    </row>
    <row r="16" spans="1:8" s="2" customFormat="1" ht="22.5" customHeight="1">
      <c r="A16" s="14"/>
      <c r="B16" s="8"/>
      <c r="C16" s="8"/>
      <c r="D16" s="10"/>
      <c r="E16" s="10"/>
      <c r="F16" s="22"/>
      <c r="G16" s="127"/>
      <c r="H16" s="127"/>
    </row>
    <row r="17" spans="1:8" s="3" customFormat="1" ht="42.75" customHeight="1">
      <c r="A17" s="110"/>
      <c r="B17" s="111" t="s">
        <v>27</v>
      </c>
      <c r="C17" s="111"/>
      <c r="D17" s="98">
        <f>SUM(D4:D12)</f>
        <v>230000</v>
      </c>
      <c r="E17" s="98">
        <f>SUM(E4:E12)</f>
        <v>2520</v>
      </c>
      <c r="F17" s="98">
        <f>SUM(F4:F12)</f>
        <v>0</v>
      </c>
      <c r="G17" s="98">
        <f>SUM(G4:G12)</f>
        <v>0</v>
      </c>
      <c r="H17" s="98">
        <f>SUM(H4:H12)</f>
        <v>2520</v>
      </c>
    </row>
    <row r="18" spans="1:8" s="2" customFormat="1" ht="22.5" customHeight="1">
      <c r="A18" s="101"/>
      <c r="B18" s="101"/>
      <c r="C18" s="101"/>
      <c r="D18" s="102"/>
      <c r="E18" s="102"/>
      <c r="F18" s="102"/>
      <c r="G18" s="102"/>
      <c r="H18" s="102"/>
    </row>
    <row r="19" spans="1:9" s="165" customFormat="1" ht="20.25" customHeight="1">
      <c r="A19" s="170"/>
      <c r="B19" s="170"/>
      <c r="C19" s="170"/>
      <c r="D19" s="181"/>
      <c r="E19" s="181"/>
      <c r="F19" s="181"/>
      <c r="G19" s="181"/>
      <c r="H19" s="170"/>
      <c r="I19" s="170"/>
    </row>
    <row r="20" spans="1:9" s="165" customFormat="1" ht="23.25">
      <c r="A20" s="170"/>
      <c r="B20" s="170"/>
      <c r="C20" s="170"/>
      <c r="D20" s="181"/>
      <c r="E20" s="181"/>
      <c r="F20" s="181"/>
      <c r="G20" s="181"/>
      <c r="H20" s="170"/>
      <c r="I20" s="170"/>
    </row>
    <row r="21" spans="4:7" s="170" customFormat="1" ht="39.75" customHeight="1">
      <c r="D21" s="181"/>
      <c r="E21" s="181"/>
      <c r="F21" s="181"/>
      <c r="G21" s="181"/>
    </row>
    <row r="22" spans="1:8" s="2" customFormat="1" ht="31.5" customHeight="1">
      <c r="A22" s="9"/>
      <c r="B22" s="9"/>
      <c r="C22" s="9"/>
      <c r="D22" s="91"/>
      <c r="E22" s="91"/>
      <c r="F22" s="91">
        <f>SUM(F9:F17)</f>
        <v>0</v>
      </c>
      <c r="G22" s="91">
        <f>SUM(G9:G17)</f>
        <v>0</v>
      </c>
      <c r="H22" s="91"/>
    </row>
  </sheetData>
  <sheetProtection/>
  <mergeCells count="3">
    <mergeCell ref="A1:H1"/>
    <mergeCell ref="A2:H2"/>
    <mergeCell ref="A3:H3"/>
  </mergeCells>
  <printOptions/>
  <pageMargins left="0.72" right="0.18" top="0.3" bottom="0.15" header="0.3" footer="0.15"/>
  <pageSetup orientation="landscape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6.140625" style="2" customWidth="1"/>
    <col min="2" max="2" width="22.140625" style="2" customWidth="1"/>
    <col min="3" max="3" width="15.140625" style="2" customWidth="1"/>
    <col min="4" max="4" width="17.00390625" style="2" customWidth="1"/>
    <col min="5" max="5" width="17.28125" style="2" customWidth="1"/>
    <col min="6" max="6" width="15.421875" style="2" customWidth="1"/>
    <col min="7" max="7" width="15.7109375" style="2" customWidth="1"/>
    <col min="8" max="9" width="13.7109375" style="2" customWidth="1"/>
    <col min="10" max="16384" width="9.140625" style="2" customWidth="1"/>
  </cols>
  <sheetData>
    <row r="1" spans="1:9" ht="26.25">
      <c r="A1" s="324" t="s">
        <v>172</v>
      </c>
      <c r="B1" s="324"/>
      <c r="C1" s="324"/>
      <c r="D1" s="324"/>
      <c r="E1" s="324"/>
      <c r="F1" s="324"/>
      <c r="G1" s="324"/>
      <c r="H1" s="324"/>
      <c r="I1" s="324"/>
    </row>
    <row r="2" spans="1:9" ht="26.25">
      <c r="A2" s="324" t="s">
        <v>175</v>
      </c>
      <c r="B2" s="324"/>
      <c r="C2" s="324"/>
      <c r="D2" s="324"/>
      <c r="E2" s="324"/>
      <c r="F2" s="324"/>
      <c r="G2" s="324"/>
      <c r="H2" s="324"/>
      <c r="I2" s="324"/>
    </row>
    <row r="3" spans="1:9" ht="26.25">
      <c r="A3" s="324" t="s">
        <v>378</v>
      </c>
      <c r="B3" s="324"/>
      <c r="C3" s="324"/>
      <c r="D3" s="324"/>
      <c r="E3" s="324"/>
      <c r="F3" s="324"/>
      <c r="G3" s="324"/>
      <c r="H3" s="324"/>
      <c r="I3" s="324"/>
    </row>
    <row r="5" spans="1:9" ht="19.5" customHeight="1">
      <c r="A5" s="326" t="s">
        <v>43</v>
      </c>
      <c r="B5" s="326" t="s">
        <v>32</v>
      </c>
      <c r="C5" s="326" t="s">
        <v>29</v>
      </c>
      <c r="D5" s="328" t="s">
        <v>44</v>
      </c>
      <c r="E5" s="18" t="s">
        <v>46</v>
      </c>
      <c r="F5" s="326" t="s">
        <v>65</v>
      </c>
      <c r="G5" s="12" t="s">
        <v>66</v>
      </c>
      <c r="H5" s="12" t="s">
        <v>69</v>
      </c>
      <c r="I5" s="328" t="s">
        <v>27</v>
      </c>
    </row>
    <row r="6" spans="1:9" ht="19.5" customHeight="1">
      <c r="A6" s="330"/>
      <c r="B6" s="330"/>
      <c r="C6" s="330"/>
      <c r="D6" s="331"/>
      <c r="E6" s="19" t="s">
        <v>64</v>
      </c>
      <c r="F6" s="330"/>
      <c r="G6" s="20" t="s">
        <v>67</v>
      </c>
      <c r="H6" s="20" t="s">
        <v>70</v>
      </c>
      <c r="I6" s="331"/>
    </row>
    <row r="7" spans="1:9" ht="19.5" customHeight="1">
      <c r="A7" s="327"/>
      <c r="B7" s="327"/>
      <c r="C7" s="327"/>
      <c r="D7" s="329"/>
      <c r="E7" s="21"/>
      <c r="F7" s="327"/>
      <c r="G7" s="13" t="s">
        <v>68</v>
      </c>
      <c r="H7" s="13"/>
      <c r="I7" s="329"/>
    </row>
    <row r="8" spans="1:9" ht="25.5" customHeight="1">
      <c r="A8" s="14" t="s">
        <v>71</v>
      </c>
      <c r="B8" s="15" t="s">
        <v>49</v>
      </c>
      <c r="C8" s="15"/>
      <c r="D8" s="16"/>
      <c r="E8" s="16"/>
      <c r="F8" s="16"/>
      <c r="G8" s="16"/>
      <c r="H8" s="16"/>
      <c r="I8" s="16"/>
    </row>
    <row r="9" spans="1:9" ht="25.5" customHeight="1">
      <c r="A9" s="14"/>
      <c r="B9" s="8" t="s">
        <v>50</v>
      </c>
      <c r="C9" s="8"/>
      <c r="D9" s="10"/>
      <c r="E9" s="10"/>
      <c r="F9" s="10"/>
      <c r="G9" s="10"/>
      <c r="H9" s="10"/>
      <c r="I9" s="10"/>
    </row>
    <row r="10" spans="1:9" ht="25.5" customHeight="1">
      <c r="A10" s="14" t="s">
        <v>59</v>
      </c>
      <c r="B10" s="8" t="s">
        <v>51</v>
      </c>
      <c r="C10" s="8"/>
      <c r="D10" s="10"/>
      <c r="E10" s="10"/>
      <c r="F10" s="10"/>
      <c r="G10" s="10"/>
      <c r="H10" s="10"/>
      <c r="I10" s="10"/>
    </row>
    <row r="11" spans="1:9" ht="25.5" customHeight="1">
      <c r="A11" s="14"/>
      <c r="B11" s="8" t="s">
        <v>52</v>
      </c>
      <c r="C11" s="8" t="s">
        <v>132</v>
      </c>
      <c r="D11" s="10">
        <v>158000</v>
      </c>
      <c r="E11" s="10">
        <v>89630</v>
      </c>
      <c r="F11" s="10">
        <v>0</v>
      </c>
      <c r="G11" s="10">
        <v>0</v>
      </c>
      <c r="H11" s="10">
        <v>0</v>
      </c>
      <c r="I11" s="10">
        <f>SUM(E11)</f>
        <v>89630</v>
      </c>
    </row>
    <row r="12" spans="1:9" ht="25.5" customHeight="1">
      <c r="A12" s="14"/>
      <c r="B12" s="8" t="s">
        <v>53</v>
      </c>
      <c r="C12" s="8"/>
      <c r="D12" s="10"/>
      <c r="E12" s="10">
        <v>0</v>
      </c>
      <c r="F12" s="10">
        <v>0</v>
      </c>
      <c r="G12" s="10">
        <v>0</v>
      </c>
      <c r="H12" s="10">
        <v>0</v>
      </c>
      <c r="I12" s="10"/>
    </row>
    <row r="13" spans="1:9" ht="25.5" customHeight="1">
      <c r="A13" s="14"/>
      <c r="B13" s="8" t="s">
        <v>54</v>
      </c>
      <c r="C13" s="8"/>
      <c r="D13" s="10"/>
      <c r="E13" s="10"/>
      <c r="F13" s="10"/>
      <c r="G13" s="10"/>
      <c r="H13" s="10"/>
      <c r="I13" s="10"/>
    </row>
    <row r="14" spans="1:9" ht="25.5" customHeight="1">
      <c r="A14" s="14" t="s">
        <v>60</v>
      </c>
      <c r="B14" s="8" t="s">
        <v>55</v>
      </c>
      <c r="C14" s="8"/>
      <c r="D14" s="10"/>
      <c r="E14" s="10"/>
      <c r="F14" s="10"/>
      <c r="G14" s="10"/>
      <c r="H14" s="10"/>
      <c r="I14" s="10"/>
    </row>
    <row r="15" spans="1:9" ht="25.5" customHeight="1">
      <c r="A15" s="14"/>
      <c r="B15" s="8" t="s">
        <v>56</v>
      </c>
      <c r="C15" s="8"/>
      <c r="D15" s="10"/>
      <c r="E15" s="10"/>
      <c r="F15" s="10"/>
      <c r="G15" s="10"/>
      <c r="H15" s="10"/>
      <c r="I15" s="10"/>
    </row>
    <row r="16" spans="1:9" ht="25.5" customHeight="1">
      <c r="A16" s="14" t="s">
        <v>61</v>
      </c>
      <c r="B16" s="8" t="s">
        <v>57</v>
      </c>
      <c r="C16" s="8"/>
      <c r="D16" s="10"/>
      <c r="E16" s="10"/>
      <c r="F16" s="10"/>
      <c r="G16" s="10"/>
      <c r="H16" s="10"/>
      <c r="I16" s="10"/>
    </row>
    <row r="17" spans="1:9" ht="25.5" customHeight="1">
      <c r="A17" s="14" t="s">
        <v>62</v>
      </c>
      <c r="B17" s="8" t="s">
        <v>58</v>
      </c>
      <c r="C17" s="190" t="s">
        <v>132</v>
      </c>
      <c r="D17" s="10">
        <v>205000</v>
      </c>
      <c r="E17" s="10">
        <v>200000</v>
      </c>
      <c r="F17" s="10">
        <v>0</v>
      </c>
      <c r="G17" s="10">
        <v>0</v>
      </c>
      <c r="H17" s="10"/>
      <c r="I17" s="10">
        <f>SUM(E17)</f>
        <v>200000</v>
      </c>
    </row>
    <row r="18" spans="1:9" ht="18" customHeight="1">
      <c r="A18" s="14"/>
      <c r="B18" s="8"/>
      <c r="C18" s="8"/>
      <c r="D18" s="10"/>
      <c r="E18" s="10"/>
      <c r="F18" s="10"/>
      <c r="G18" s="10"/>
      <c r="H18" s="10"/>
      <c r="I18" s="10"/>
    </row>
    <row r="19" spans="1:9" s="3" customFormat="1" ht="43.5" customHeight="1">
      <c r="A19" s="293" t="s">
        <v>27</v>
      </c>
      <c r="B19" s="295"/>
      <c r="C19" s="107"/>
      <c r="D19" s="98">
        <f>SUM(D11:D17)</f>
        <v>363000</v>
      </c>
      <c r="E19" s="98">
        <f>SUM(E11:E17)</f>
        <v>289630</v>
      </c>
      <c r="F19" s="98">
        <f>SUM(F3:F13)</f>
        <v>0</v>
      </c>
      <c r="G19" s="98">
        <f>SUM(G3:G13)</f>
        <v>0</v>
      </c>
      <c r="H19" s="98">
        <f>SUM(H3:H13)</f>
        <v>0</v>
      </c>
      <c r="I19" s="98">
        <f>SUM(I11:I17)</f>
        <v>289630</v>
      </c>
    </row>
    <row r="20" spans="1:9" ht="18" customHeight="1">
      <c r="A20" s="9"/>
      <c r="B20" s="9"/>
      <c r="C20" s="9"/>
      <c r="D20" s="91"/>
      <c r="E20" s="91"/>
      <c r="F20" s="91"/>
      <c r="G20" s="91"/>
      <c r="H20" s="91"/>
      <c r="I20" s="91"/>
    </row>
    <row r="21" spans="1:9" ht="18" customHeight="1">
      <c r="A21" s="9"/>
      <c r="B21" s="9"/>
      <c r="C21" s="9"/>
      <c r="D21" s="91"/>
      <c r="E21" s="91"/>
      <c r="F21" s="91"/>
      <c r="G21" s="91"/>
      <c r="H21" s="91"/>
      <c r="I21" s="91"/>
    </row>
    <row r="22" spans="1:9" s="165" customFormat="1" ht="20.25" customHeight="1">
      <c r="A22" s="170"/>
      <c r="B22" s="170"/>
      <c r="C22" s="170"/>
      <c r="D22" s="181"/>
      <c r="E22" s="181"/>
      <c r="F22" s="181"/>
      <c r="G22" s="181"/>
      <c r="H22" s="170"/>
      <c r="I22" s="170"/>
    </row>
    <row r="23" spans="1:9" s="165" customFormat="1" ht="23.25">
      <c r="A23" s="170"/>
      <c r="B23" s="170"/>
      <c r="C23" s="170"/>
      <c r="D23" s="181"/>
      <c r="E23" s="181"/>
      <c r="F23" s="181"/>
      <c r="G23" s="181"/>
      <c r="H23" s="170"/>
      <c r="I23" s="170"/>
    </row>
    <row r="24" spans="4:7" s="170" customFormat="1" ht="39.75" customHeight="1">
      <c r="D24" s="181"/>
      <c r="E24" s="181"/>
      <c r="F24" s="181"/>
      <c r="G24" s="181"/>
    </row>
    <row r="25" spans="1:9" ht="18" customHeight="1">
      <c r="A25" s="9"/>
      <c r="B25" s="9"/>
      <c r="C25" s="9"/>
      <c r="D25" s="91"/>
      <c r="E25" s="91"/>
      <c r="F25" s="91"/>
      <c r="G25" s="91"/>
      <c r="H25" s="91"/>
      <c r="I25" s="91"/>
    </row>
    <row r="26" spans="1:9" ht="18" customHeight="1">
      <c r="A26" s="9"/>
      <c r="B26" s="9"/>
      <c r="C26" s="9"/>
      <c r="D26" s="91"/>
      <c r="E26" s="91"/>
      <c r="F26" s="91"/>
      <c r="G26" s="91"/>
      <c r="H26" s="91"/>
      <c r="I26" s="91"/>
    </row>
    <row r="27" spans="4:9" s="9" customFormat="1" ht="18" customHeight="1">
      <c r="D27" s="91"/>
      <c r="E27" s="91"/>
      <c r="F27" s="91"/>
      <c r="G27" s="91"/>
      <c r="H27" s="91"/>
      <c r="I27" s="91"/>
    </row>
    <row r="28" spans="4:9" s="9" customFormat="1" ht="18" customHeight="1">
      <c r="D28" s="91"/>
      <c r="E28" s="91"/>
      <c r="F28" s="91"/>
      <c r="G28" s="91"/>
      <c r="H28" s="91"/>
      <c r="I28" s="91"/>
    </row>
    <row r="29" spans="4:9" s="9" customFormat="1" ht="18" customHeight="1">
      <c r="D29" s="91"/>
      <c r="E29" s="91"/>
      <c r="F29" s="91"/>
      <c r="G29" s="91"/>
      <c r="H29" s="91"/>
      <c r="I29" s="91"/>
    </row>
    <row r="30" spans="4:9" s="9" customFormat="1" ht="23.25">
      <c r="D30" s="91"/>
      <c r="E30" s="91"/>
      <c r="F30" s="91"/>
      <c r="G30" s="91"/>
      <c r="H30" s="91"/>
      <c r="I30" s="91"/>
    </row>
  </sheetData>
  <sheetProtection/>
  <mergeCells count="10">
    <mergeCell ref="A19:B19"/>
    <mergeCell ref="A1:I1"/>
    <mergeCell ref="A2:I2"/>
    <mergeCell ref="A3:I3"/>
    <mergeCell ref="A5:A7"/>
    <mergeCell ref="B5:B7"/>
    <mergeCell ref="C5:C7"/>
    <mergeCell ref="D5:D7"/>
    <mergeCell ref="I5:I7"/>
    <mergeCell ref="F5:F7"/>
  </mergeCells>
  <printOptions/>
  <pageMargins left="0.7" right="0.16" top="0.16" bottom="0.31" header="0.3" footer="0.3"/>
  <pageSetup orientation="landscape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4">
      <selection activeCell="G11" sqref="G11"/>
    </sheetView>
  </sheetViews>
  <sheetFormatPr defaultColWidth="9.140625" defaultRowHeight="15"/>
  <cols>
    <col min="1" max="1" width="19.7109375" style="2" customWidth="1"/>
    <col min="2" max="2" width="24.7109375" style="2" customWidth="1"/>
    <col min="3" max="3" width="18.28125" style="2" customWidth="1"/>
    <col min="4" max="4" width="17.421875" style="2" customWidth="1"/>
    <col min="5" max="5" width="17.28125" style="2" customWidth="1"/>
    <col min="6" max="6" width="19.7109375" style="2" customWidth="1"/>
    <col min="7" max="7" width="16.421875" style="2" customWidth="1"/>
    <col min="8" max="8" width="11.28125" style="2" customWidth="1"/>
    <col min="9" max="9" width="2.7109375" style="2" customWidth="1"/>
    <col min="10" max="10" width="10.421875" style="2" customWidth="1"/>
    <col min="11" max="11" width="2.421875" style="2" customWidth="1"/>
    <col min="12" max="16384" width="9.140625" style="2" customWidth="1"/>
  </cols>
  <sheetData>
    <row r="1" spans="1:9" ht="26.25">
      <c r="A1" s="324" t="s">
        <v>172</v>
      </c>
      <c r="B1" s="324"/>
      <c r="C1" s="324"/>
      <c r="D1" s="324"/>
      <c r="E1" s="324"/>
      <c r="F1" s="324"/>
      <c r="G1" s="324"/>
      <c r="H1" s="324"/>
      <c r="I1" s="324"/>
    </row>
    <row r="2" spans="1:9" ht="26.25">
      <c r="A2" s="324" t="s">
        <v>176</v>
      </c>
      <c r="B2" s="324"/>
      <c r="C2" s="324"/>
      <c r="D2" s="324"/>
      <c r="E2" s="324"/>
      <c r="F2" s="324"/>
      <c r="G2" s="324"/>
      <c r="H2" s="324"/>
      <c r="I2" s="324"/>
    </row>
    <row r="3" spans="1:9" ht="26.25">
      <c r="A3" s="324" t="s">
        <v>378</v>
      </c>
      <c r="B3" s="324"/>
      <c r="C3" s="324"/>
      <c r="D3" s="324"/>
      <c r="E3" s="324"/>
      <c r="F3" s="324"/>
      <c r="G3" s="324"/>
      <c r="H3" s="324"/>
      <c r="I3" s="324"/>
    </row>
    <row r="5" spans="1:11" ht="21" customHeight="1">
      <c r="A5" s="328" t="s">
        <v>43</v>
      </c>
      <c r="B5" s="328" t="s">
        <v>32</v>
      </c>
      <c r="C5" s="328" t="s">
        <v>29</v>
      </c>
      <c r="D5" s="328" t="s">
        <v>44</v>
      </c>
      <c r="E5" s="30" t="s">
        <v>46</v>
      </c>
      <c r="F5" s="30" t="s">
        <v>73</v>
      </c>
      <c r="G5" s="328" t="s">
        <v>27</v>
      </c>
      <c r="H5" s="325"/>
      <c r="I5" s="325"/>
      <c r="J5" s="325"/>
      <c r="K5" s="325"/>
    </row>
    <row r="6" spans="1:11" ht="21.75" customHeight="1">
      <c r="A6" s="329"/>
      <c r="B6" s="329"/>
      <c r="C6" s="329"/>
      <c r="D6" s="329"/>
      <c r="E6" s="40" t="s">
        <v>72</v>
      </c>
      <c r="F6" s="40" t="s">
        <v>74</v>
      </c>
      <c r="G6" s="329"/>
      <c r="H6" s="325"/>
      <c r="I6" s="325"/>
      <c r="J6" s="325"/>
      <c r="K6" s="325"/>
    </row>
    <row r="7" spans="1:11" ht="23.25">
      <c r="A7" s="8" t="s">
        <v>71</v>
      </c>
      <c r="B7" s="8" t="s">
        <v>49</v>
      </c>
      <c r="C7" s="8"/>
      <c r="D7" s="16"/>
      <c r="E7" s="10"/>
      <c r="F7" s="10"/>
      <c r="G7" s="10"/>
      <c r="H7" s="9"/>
      <c r="I7" s="9"/>
      <c r="J7" s="9"/>
      <c r="K7" s="9"/>
    </row>
    <row r="8" spans="1:11" ht="23.25">
      <c r="A8" s="8"/>
      <c r="B8" s="8" t="s">
        <v>50</v>
      </c>
      <c r="C8" s="8"/>
      <c r="D8" s="10"/>
      <c r="E8" s="10"/>
      <c r="F8" s="10"/>
      <c r="G8" s="10"/>
      <c r="H8" s="9"/>
      <c r="I8" s="9"/>
      <c r="J8" s="9"/>
      <c r="K8" s="9"/>
    </row>
    <row r="9" spans="1:11" ht="23.25">
      <c r="A9" s="8" t="s">
        <v>59</v>
      </c>
      <c r="B9" s="8" t="s">
        <v>51</v>
      </c>
      <c r="C9" s="8"/>
      <c r="D9" s="10"/>
      <c r="E9" s="10"/>
      <c r="F9" s="10"/>
      <c r="G9" s="10"/>
      <c r="H9" s="9"/>
      <c r="I9" s="9"/>
      <c r="J9" s="9"/>
      <c r="K9" s="9"/>
    </row>
    <row r="10" spans="1:11" ht="23.25">
      <c r="A10" s="8"/>
      <c r="B10" s="8" t="s">
        <v>52</v>
      </c>
      <c r="C10" s="8" t="s">
        <v>185</v>
      </c>
      <c r="D10" s="10">
        <f>100000-17812-8000</f>
        <v>74188</v>
      </c>
      <c r="E10" s="10">
        <v>0</v>
      </c>
      <c r="F10" s="10">
        <v>0</v>
      </c>
      <c r="G10" s="10">
        <f>SUM(E10:F10)</f>
        <v>0</v>
      </c>
      <c r="H10" s="9"/>
      <c r="I10" s="9"/>
      <c r="J10" s="9"/>
      <c r="K10" s="9"/>
    </row>
    <row r="11" spans="1:11" ht="23.25">
      <c r="A11" s="8"/>
      <c r="B11" s="8" t="s">
        <v>53</v>
      </c>
      <c r="C11" s="8"/>
      <c r="D11" s="10"/>
      <c r="E11" s="10"/>
      <c r="F11" s="10"/>
      <c r="G11" s="10"/>
      <c r="H11" s="9"/>
      <c r="I11" s="9"/>
      <c r="J11" s="9"/>
      <c r="K11" s="9"/>
    </row>
    <row r="12" spans="1:11" ht="23.25">
      <c r="A12" s="8"/>
      <c r="B12" s="8" t="s">
        <v>54</v>
      </c>
      <c r="C12" s="8"/>
      <c r="D12" s="10"/>
      <c r="E12" s="10"/>
      <c r="F12" s="10"/>
      <c r="G12" s="10"/>
      <c r="H12" s="9"/>
      <c r="I12" s="9"/>
      <c r="J12" s="9"/>
      <c r="K12" s="9"/>
    </row>
    <row r="13" spans="1:11" ht="23.25">
      <c r="A13" s="8" t="s">
        <v>60</v>
      </c>
      <c r="B13" s="8" t="s">
        <v>55</v>
      </c>
      <c r="C13" s="8"/>
      <c r="D13" s="10"/>
      <c r="E13" s="10"/>
      <c r="F13" s="10"/>
      <c r="G13" s="10"/>
      <c r="H13" s="9"/>
      <c r="I13" s="9"/>
      <c r="J13" s="9"/>
      <c r="K13" s="9"/>
    </row>
    <row r="14" spans="1:11" ht="23.25">
      <c r="A14" s="8"/>
      <c r="B14" s="8" t="s">
        <v>56</v>
      </c>
      <c r="C14" s="8"/>
      <c r="D14" s="10"/>
      <c r="E14" s="10"/>
      <c r="F14" s="10"/>
      <c r="G14" s="10"/>
      <c r="H14" s="9"/>
      <c r="I14" s="9"/>
      <c r="J14" s="9"/>
      <c r="K14" s="9"/>
    </row>
    <row r="15" spans="1:11" ht="23.25">
      <c r="A15" s="8" t="s">
        <v>61</v>
      </c>
      <c r="B15" s="8" t="s">
        <v>57</v>
      </c>
      <c r="C15" s="8"/>
      <c r="D15" s="10"/>
      <c r="E15" s="10"/>
      <c r="F15" s="10"/>
      <c r="G15" s="10"/>
      <c r="H15" s="9"/>
      <c r="I15" s="9"/>
      <c r="J15" s="9"/>
      <c r="K15" s="9"/>
    </row>
    <row r="16" spans="1:11" ht="23.25">
      <c r="A16" s="8" t="s">
        <v>62</v>
      </c>
      <c r="B16" s="8" t="s">
        <v>58</v>
      </c>
      <c r="C16" s="8"/>
      <c r="D16" s="10"/>
      <c r="E16" s="10"/>
      <c r="F16" s="10"/>
      <c r="G16" s="10"/>
      <c r="H16" s="9"/>
      <c r="I16" s="9"/>
      <c r="J16" s="9"/>
      <c r="K16" s="9"/>
    </row>
    <row r="17" spans="1:11" ht="23.25">
      <c r="A17" s="8"/>
      <c r="B17" s="8"/>
      <c r="C17" s="8"/>
      <c r="D17" s="10"/>
      <c r="E17" s="10"/>
      <c r="F17" s="10"/>
      <c r="G17" s="10"/>
      <c r="H17" s="9"/>
      <c r="I17" s="9"/>
      <c r="J17" s="9"/>
      <c r="K17" s="9"/>
    </row>
    <row r="18" spans="1:11" ht="23.25">
      <c r="A18" s="8"/>
      <c r="B18" s="8"/>
      <c r="C18" s="8"/>
      <c r="D18" s="10"/>
      <c r="E18" s="10"/>
      <c r="F18" s="10"/>
      <c r="G18" s="10"/>
      <c r="H18" s="9"/>
      <c r="I18" s="9"/>
      <c r="J18" s="9"/>
      <c r="K18" s="9"/>
    </row>
    <row r="19" spans="1:11" s="3" customFormat="1" ht="43.5" customHeight="1">
      <c r="A19" s="293" t="s">
        <v>27</v>
      </c>
      <c r="B19" s="294"/>
      <c r="C19" s="295"/>
      <c r="D19" s="98">
        <f>SUM(D10:D17)</f>
        <v>74188</v>
      </c>
      <c r="E19" s="98">
        <f>SUM(E10:E17)</f>
        <v>0</v>
      </c>
      <c r="F19" s="98">
        <f>SUM(F10:F17)</f>
        <v>0</v>
      </c>
      <c r="G19" s="98">
        <f>SUM(G10:G17)</f>
        <v>0</v>
      </c>
      <c r="H19" s="109"/>
      <c r="I19" s="109"/>
      <c r="J19" s="109"/>
      <c r="K19" s="109"/>
    </row>
    <row r="20" spans="4:7" s="9" customFormat="1" ht="23.25">
      <c r="D20" s="91"/>
      <c r="E20" s="91"/>
      <c r="F20" s="91"/>
      <c r="G20" s="91"/>
    </row>
    <row r="21" spans="1:9" s="165" customFormat="1" ht="20.25" customHeight="1">
      <c r="A21" s="170"/>
      <c r="B21" s="170"/>
      <c r="C21" s="170"/>
      <c r="D21" s="181"/>
      <c r="E21" s="181"/>
      <c r="F21" s="181"/>
      <c r="G21" s="181"/>
      <c r="H21" s="170"/>
      <c r="I21" s="170"/>
    </row>
    <row r="22" spans="1:9" s="165" customFormat="1" ht="23.25">
      <c r="A22" s="170"/>
      <c r="B22" s="170"/>
      <c r="C22" s="170"/>
      <c r="D22" s="181"/>
      <c r="E22" s="181"/>
      <c r="F22" s="181"/>
      <c r="G22" s="181"/>
      <c r="H22" s="170"/>
      <c r="I22" s="170"/>
    </row>
    <row r="23" spans="4:7" s="170" customFormat="1" ht="39.75" customHeight="1">
      <c r="D23" s="181"/>
      <c r="E23" s="181"/>
      <c r="F23" s="181"/>
      <c r="G23" s="181"/>
    </row>
    <row r="24" spans="4:7" s="9" customFormat="1" ht="23.25">
      <c r="D24" s="91"/>
      <c r="E24" s="91"/>
      <c r="F24" s="91"/>
      <c r="G24" s="91"/>
    </row>
  </sheetData>
  <sheetProtection/>
  <mergeCells count="11">
    <mergeCell ref="D5:D6"/>
    <mergeCell ref="H5:I6"/>
    <mergeCell ref="A19:C19"/>
    <mergeCell ref="A1:I1"/>
    <mergeCell ref="A2:I2"/>
    <mergeCell ref="A3:I3"/>
    <mergeCell ref="J5:K6"/>
    <mergeCell ref="G5:G6"/>
    <mergeCell ref="A5:A6"/>
    <mergeCell ref="B5:B6"/>
    <mergeCell ref="C5:C6"/>
  </mergeCells>
  <printOptions/>
  <pageMargins left="0.61" right="0.3" top="0.3" bottom="0.15" header="0.3" footer="0.15"/>
  <pageSetup orientation="landscape" paperSize="9" scale="95" r:id="rId2"/>
  <colBreaks count="1" manualBreakCount="1">
    <brk id="7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4">
      <selection activeCell="F15" sqref="F15"/>
    </sheetView>
  </sheetViews>
  <sheetFormatPr defaultColWidth="9.140625" defaultRowHeight="15"/>
  <cols>
    <col min="1" max="1" width="13.28125" style="2" customWidth="1"/>
    <col min="2" max="2" width="18.421875" style="2" customWidth="1"/>
    <col min="3" max="4" width="14.421875" style="2" customWidth="1"/>
    <col min="5" max="5" width="15.140625" style="2" customWidth="1"/>
    <col min="6" max="6" width="13.8515625" style="2" customWidth="1"/>
    <col min="7" max="7" width="12.7109375" style="2" customWidth="1"/>
    <col min="8" max="8" width="14.00390625" style="2" customWidth="1"/>
    <col min="9" max="9" width="13.421875" style="2" customWidth="1"/>
    <col min="10" max="10" width="14.00390625" style="2" customWidth="1"/>
    <col min="11" max="16384" width="9.140625" style="2" customWidth="1"/>
  </cols>
  <sheetData>
    <row r="1" spans="1:10" ht="26.25">
      <c r="A1" s="324" t="s">
        <v>172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10" ht="26.25">
      <c r="A2" s="324" t="s">
        <v>177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ht="26.25">
      <c r="A3" s="324" t="s">
        <v>378</v>
      </c>
      <c r="B3" s="324"/>
      <c r="C3" s="324"/>
      <c r="D3" s="324"/>
      <c r="E3" s="324"/>
      <c r="F3" s="324"/>
      <c r="G3" s="324"/>
      <c r="H3" s="324"/>
      <c r="I3" s="324"/>
      <c r="J3" s="324"/>
    </row>
    <row r="4" ht="10.5" customHeight="1"/>
    <row r="5" spans="1:10" ht="23.25">
      <c r="A5" s="326" t="s">
        <v>43</v>
      </c>
      <c r="B5" s="326" t="s">
        <v>32</v>
      </c>
      <c r="C5" s="328" t="s">
        <v>29</v>
      </c>
      <c r="D5" s="328" t="s">
        <v>44</v>
      </c>
      <c r="E5" s="29" t="s">
        <v>75</v>
      </c>
      <c r="F5" s="326" t="s">
        <v>78</v>
      </c>
      <c r="G5" s="30" t="s">
        <v>31</v>
      </c>
      <c r="H5" s="31" t="s">
        <v>80</v>
      </c>
      <c r="I5" s="29" t="s">
        <v>83</v>
      </c>
      <c r="J5" s="328" t="s">
        <v>27</v>
      </c>
    </row>
    <row r="6" spans="1:10" ht="23.25">
      <c r="A6" s="330"/>
      <c r="B6" s="330"/>
      <c r="C6" s="331"/>
      <c r="D6" s="331"/>
      <c r="E6" s="32" t="s">
        <v>76</v>
      </c>
      <c r="F6" s="330"/>
      <c r="G6" s="32" t="s">
        <v>79</v>
      </c>
      <c r="H6" s="33" t="s">
        <v>81</v>
      </c>
      <c r="I6" s="34" t="s">
        <v>84</v>
      </c>
      <c r="J6" s="331"/>
    </row>
    <row r="7" spans="1:10" ht="23.25">
      <c r="A7" s="327"/>
      <c r="B7" s="327"/>
      <c r="C7" s="329"/>
      <c r="D7" s="329"/>
      <c r="E7" s="35" t="s">
        <v>77</v>
      </c>
      <c r="F7" s="327"/>
      <c r="G7" s="11"/>
      <c r="H7" s="36" t="s">
        <v>82</v>
      </c>
      <c r="I7" s="11"/>
      <c r="J7" s="329"/>
    </row>
    <row r="8" spans="1:10" ht="24.75" customHeight="1">
      <c r="A8" s="14" t="s">
        <v>71</v>
      </c>
      <c r="B8" s="14" t="s">
        <v>49</v>
      </c>
      <c r="C8" s="15"/>
      <c r="D8" s="10">
        <v>0</v>
      </c>
      <c r="E8" s="10"/>
      <c r="F8" s="41"/>
      <c r="G8" s="10"/>
      <c r="H8" s="41"/>
      <c r="I8" s="10"/>
      <c r="J8" s="10"/>
    </row>
    <row r="9" spans="1:10" ht="24.75" customHeight="1">
      <c r="A9" s="14"/>
      <c r="B9" s="14" t="s">
        <v>50</v>
      </c>
      <c r="C9" s="8" t="s">
        <v>132</v>
      </c>
      <c r="D9" s="10">
        <v>907320</v>
      </c>
      <c r="E9" s="10">
        <v>878170</v>
      </c>
      <c r="F9" s="41">
        <v>0</v>
      </c>
      <c r="G9" s="10">
        <v>0</v>
      </c>
      <c r="H9" s="41">
        <v>0</v>
      </c>
      <c r="I9" s="10">
        <v>0</v>
      </c>
      <c r="J9" s="10">
        <f>SUM(E9)</f>
        <v>878170</v>
      </c>
    </row>
    <row r="10" spans="1:10" ht="24.75" customHeight="1">
      <c r="A10" s="14" t="s">
        <v>59</v>
      </c>
      <c r="B10" s="14" t="s">
        <v>51</v>
      </c>
      <c r="C10" s="8" t="s">
        <v>132</v>
      </c>
      <c r="D10" s="10">
        <v>119600</v>
      </c>
      <c r="E10" s="10">
        <v>67000</v>
      </c>
      <c r="F10" s="41">
        <v>0</v>
      </c>
      <c r="G10" s="10">
        <v>0</v>
      </c>
      <c r="H10" s="41">
        <v>0</v>
      </c>
      <c r="I10" s="10">
        <v>0</v>
      </c>
      <c r="J10" s="10">
        <f aca="true" t="shared" si="0" ref="J10:J16">SUM(E10)</f>
        <v>67000</v>
      </c>
    </row>
    <row r="11" spans="1:10" ht="24.75" customHeight="1">
      <c r="A11" s="14"/>
      <c r="B11" s="14" t="s">
        <v>52</v>
      </c>
      <c r="C11" s="8" t="s">
        <v>132</v>
      </c>
      <c r="D11" s="10">
        <v>250000</v>
      </c>
      <c r="E11" s="10">
        <v>33280</v>
      </c>
      <c r="F11" s="41">
        <v>0</v>
      </c>
      <c r="G11" s="10">
        <v>0</v>
      </c>
      <c r="H11" s="41">
        <v>0</v>
      </c>
      <c r="I11" s="10">
        <v>0</v>
      </c>
      <c r="J11" s="10">
        <f t="shared" si="0"/>
        <v>33280</v>
      </c>
    </row>
    <row r="12" spans="1:10" ht="24.75" customHeight="1">
      <c r="A12" s="14"/>
      <c r="B12" s="14" t="s">
        <v>53</v>
      </c>
      <c r="C12" s="8" t="s">
        <v>132</v>
      </c>
      <c r="D12" s="10">
        <v>195000</v>
      </c>
      <c r="E12" s="10">
        <v>73772</v>
      </c>
      <c r="F12" s="41">
        <v>0</v>
      </c>
      <c r="G12" s="10">
        <v>0</v>
      </c>
      <c r="H12" s="41">
        <v>0</v>
      </c>
      <c r="I12" s="10">
        <v>0</v>
      </c>
      <c r="J12" s="10">
        <f t="shared" si="0"/>
        <v>73772</v>
      </c>
    </row>
    <row r="13" spans="1:10" ht="20.25" customHeight="1">
      <c r="A13" s="14"/>
      <c r="B13" s="14" t="s">
        <v>54</v>
      </c>
      <c r="C13" s="8"/>
      <c r="D13" s="10">
        <v>0</v>
      </c>
      <c r="E13" s="10"/>
      <c r="F13" s="41">
        <v>0</v>
      </c>
      <c r="G13" s="10">
        <v>0</v>
      </c>
      <c r="H13" s="41">
        <v>0</v>
      </c>
      <c r="I13" s="10">
        <v>0</v>
      </c>
      <c r="J13" s="10">
        <f t="shared" si="0"/>
        <v>0</v>
      </c>
    </row>
    <row r="14" spans="1:10" ht="24" customHeight="1">
      <c r="A14" s="14" t="s">
        <v>60</v>
      </c>
      <c r="B14" s="14" t="s">
        <v>55</v>
      </c>
      <c r="C14" s="8" t="s">
        <v>132</v>
      </c>
      <c r="D14" s="10">
        <v>65000</v>
      </c>
      <c r="E14" s="10">
        <v>65000</v>
      </c>
      <c r="F14" s="41">
        <v>0</v>
      </c>
      <c r="G14" s="10">
        <v>0</v>
      </c>
      <c r="H14" s="41">
        <v>0</v>
      </c>
      <c r="I14" s="10">
        <v>0</v>
      </c>
      <c r="J14" s="10">
        <f t="shared" si="0"/>
        <v>65000</v>
      </c>
    </row>
    <row r="15" spans="1:10" ht="24" customHeight="1">
      <c r="A15" s="14"/>
      <c r="B15" s="14" t="s">
        <v>56</v>
      </c>
      <c r="C15" s="8" t="s">
        <v>132</v>
      </c>
      <c r="D15" s="10">
        <v>2350000</v>
      </c>
      <c r="E15" s="10">
        <v>0</v>
      </c>
      <c r="F15" s="41"/>
      <c r="G15" s="10"/>
      <c r="H15" s="41"/>
      <c r="I15" s="10">
        <v>0</v>
      </c>
      <c r="J15" s="125">
        <f>SUM(F15)</f>
        <v>0</v>
      </c>
    </row>
    <row r="16" spans="1:10" ht="24" customHeight="1">
      <c r="A16" s="14" t="s">
        <v>61</v>
      </c>
      <c r="B16" s="14" t="s">
        <v>57</v>
      </c>
      <c r="C16" s="8"/>
      <c r="D16" s="10">
        <v>0</v>
      </c>
      <c r="E16" s="10"/>
      <c r="F16" s="41"/>
      <c r="G16" s="10"/>
      <c r="H16" s="41"/>
      <c r="I16" s="10"/>
      <c r="J16" s="125">
        <f t="shared" si="0"/>
        <v>0</v>
      </c>
    </row>
    <row r="17" spans="1:10" ht="24" customHeight="1">
      <c r="A17" s="14" t="s">
        <v>62</v>
      </c>
      <c r="B17" s="14" t="s">
        <v>58</v>
      </c>
      <c r="C17" s="11" t="s">
        <v>132</v>
      </c>
      <c r="D17" s="10">
        <v>500000</v>
      </c>
      <c r="E17" s="10">
        <v>0</v>
      </c>
      <c r="F17" s="189">
        <v>407671.57</v>
      </c>
      <c r="G17" s="10"/>
      <c r="H17" s="41"/>
      <c r="I17" s="10"/>
      <c r="J17" s="125">
        <f>SUM(F17)</f>
        <v>407671.57</v>
      </c>
    </row>
    <row r="18" spans="1:10" s="3" customFormat="1" ht="42" customHeight="1">
      <c r="A18" s="110"/>
      <c r="B18" s="294" t="s">
        <v>27</v>
      </c>
      <c r="C18" s="295"/>
      <c r="D18" s="98">
        <f aca="true" t="shared" si="1" ref="D18:I18">SUM(D8:D17)</f>
        <v>4386920</v>
      </c>
      <c r="E18" s="98">
        <f t="shared" si="1"/>
        <v>1117222</v>
      </c>
      <c r="F18" s="98">
        <f t="shared" si="1"/>
        <v>407671.57</v>
      </c>
      <c r="G18" s="98">
        <f t="shared" si="1"/>
        <v>0</v>
      </c>
      <c r="H18" s="98">
        <f t="shared" si="1"/>
        <v>0</v>
      </c>
      <c r="I18" s="98">
        <f t="shared" si="1"/>
        <v>0</v>
      </c>
      <c r="J18" s="98">
        <f>SUM(J9:J17)</f>
        <v>1524893.57</v>
      </c>
    </row>
    <row r="21" spans="1:9" s="165" customFormat="1" ht="20.25" customHeight="1">
      <c r="A21" s="170"/>
      <c r="B21" s="170"/>
      <c r="C21" s="170"/>
      <c r="D21" s="181"/>
      <c r="E21" s="181"/>
      <c r="F21" s="181"/>
      <c r="G21" s="181"/>
      <c r="H21" s="170"/>
      <c r="I21" s="170"/>
    </row>
    <row r="22" spans="1:9" s="165" customFormat="1" ht="23.25">
      <c r="A22" s="170"/>
      <c r="B22" s="170"/>
      <c r="C22" s="170"/>
      <c r="D22" s="181"/>
      <c r="E22" s="181"/>
      <c r="F22" s="181"/>
      <c r="G22" s="181"/>
      <c r="H22" s="170"/>
      <c r="I22" s="170"/>
    </row>
    <row r="23" spans="4:7" s="170" customFormat="1" ht="39.75" customHeight="1">
      <c r="D23" s="181"/>
      <c r="E23" s="181"/>
      <c r="F23" s="181"/>
      <c r="G23" s="181"/>
    </row>
  </sheetData>
  <sheetProtection/>
  <mergeCells count="10">
    <mergeCell ref="A1:J1"/>
    <mergeCell ref="A2:J2"/>
    <mergeCell ref="A3:J3"/>
    <mergeCell ref="J5:J7"/>
    <mergeCell ref="B18:C18"/>
    <mergeCell ref="A5:A7"/>
    <mergeCell ref="B5:B7"/>
    <mergeCell ref="C5:C7"/>
    <mergeCell ref="D5:D7"/>
    <mergeCell ref="F5:F7"/>
  </mergeCells>
  <printOptions/>
  <pageMargins left="0.7086614173228347" right="0.15748031496062992" top="0.11811023622047245" bottom="0.15748031496062992" header="0.11811023622047245" footer="0.15748031496062992"/>
  <pageSetup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D11" sqref="D11"/>
    </sheetView>
  </sheetViews>
  <sheetFormatPr defaultColWidth="9.140625" defaultRowHeight="15"/>
  <cols>
    <col min="1" max="1" width="14.8515625" style="0" customWidth="1"/>
    <col min="2" max="2" width="19.57421875" style="0" customWidth="1"/>
    <col min="3" max="3" width="16.421875" style="0" customWidth="1"/>
    <col min="4" max="4" width="16.7109375" style="0" customWidth="1"/>
    <col min="5" max="5" width="18.7109375" style="0" customWidth="1"/>
    <col min="6" max="6" width="16.421875" style="0" customWidth="1"/>
    <col min="7" max="7" width="18.00390625" style="0" customWidth="1"/>
    <col min="8" max="8" width="10.421875" style="0" customWidth="1"/>
    <col min="9" max="9" width="2.421875" style="0" customWidth="1"/>
  </cols>
  <sheetData>
    <row r="1" spans="1:7" ht="26.25">
      <c r="A1" s="324" t="s">
        <v>172</v>
      </c>
      <c r="B1" s="324"/>
      <c r="C1" s="324"/>
      <c r="D1" s="324"/>
      <c r="E1" s="324"/>
      <c r="F1" s="324"/>
      <c r="G1" s="324"/>
    </row>
    <row r="2" spans="1:7" ht="26.25">
      <c r="A2" s="324" t="s">
        <v>179</v>
      </c>
      <c r="B2" s="324"/>
      <c r="C2" s="324"/>
      <c r="D2" s="324"/>
      <c r="E2" s="324"/>
      <c r="F2" s="324"/>
      <c r="G2" s="324"/>
    </row>
    <row r="3" spans="1:7" ht="26.25">
      <c r="A3" s="324" t="s">
        <v>378</v>
      </c>
      <c r="B3" s="324"/>
      <c r="C3" s="324"/>
      <c r="D3" s="324"/>
      <c r="E3" s="324"/>
      <c r="F3" s="324"/>
      <c r="G3" s="324"/>
    </row>
    <row r="5" spans="1:9" s="4" customFormat="1" ht="21" customHeight="1">
      <c r="A5" s="321" t="s">
        <v>43</v>
      </c>
      <c r="B5" s="321" t="s">
        <v>32</v>
      </c>
      <c r="C5" s="321" t="s">
        <v>29</v>
      </c>
      <c r="D5" s="321" t="s">
        <v>44</v>
      </c>
      <c r="E5" s="42" t="s">
        <v>46</v>
      </c>
      <c r="F5" s="42" t="s">
        <v>87</v>
      </c>
      <c r="G5" s="321" t="s">
        <v>27</v>
      </c>
      <c r="H5" s="332"/>
      <c r="I5" s="332"/>
    </row>
    <row r="6" spans="1:9" s="4" customFormat="1" ht="21.75" customHeight="1">
      <c r="A6" s="333"/>
      <c r="B6" s="333"/>
      <c r="C6" s="333"/>
      <c r="D6" s="333"/>
      <c r="E6" s="43" t="s">
        <v>85</v>
      </c>
      <c r="F6" s="43" t="s">
        <v>88</v>
      </c>
      <c r="G6" s="333"/>
      <c r="H6" s="332"/>
      <c r="I6" s="332"/>
    </row>
    <row r="7" spans="1:9" s="4" customFormat="1" ht="21.75" customHeight="1">
      <c r="A7" s="44"/>
      <c r="B7" s="44"/>
      <c r="C7" s="44"/>
      <c r="D7" s="44"/>
      <c r="E7" s="44" t="s">
        <v>86</v>
      </c>
      <c r="F7" s="44" t="s">
        <v>89</v>
      </c>
      <c r="G7" s="44"/>
      <c r="H7" s="45"/>
      <c r="I7" s="45"/>
    </row>
    <row r="8" spans="1:9" s="4" customFormat="1" ht="23.25">
      <c r="A8" s="5" t="s">
        <v>71</v>
      </c>
      <c r="B8" s="5" t="s">
        <v>49</v>
      </c>
      <c r="C8" s="5"/>
      <c r="D8" s="6"/>
      <c r="E8" s="6"/>
      <c r="F8" s="6"/>
      <c r="G8" s="6"/>
      <c r="H8" s="46"/>
      <c r="I8" s="46"/>
    </row>
    <row r="9" spans="1:9" s="4" customFormat="1" ht="23.25">
      <c r="A9" s="5"/>
      <c r="B9" s="5" t="s">
        <v>50</v>
      </c>
      <c r="C9" s="5"/>
      <c r="D9" s="6"/>
      <c r="E9" s="6"/>
      <c r="F9" s="6"/>
      <c r="G9" s="6"/>
      <c r="H9" s="46"/>
      <c r="I9" s="46"/>
    </row>
    <row r="10" spans="1:9" s="4" customFormat="1" ht="23.25">
      <c r="A10" s="5" t="s">
        <v>59</v>
      </c>
      <c r="B10" s="5" t="s">
        <v>51</v>
      </c>
      <c r="C10" s="5"/>
      <c r="D10" s="6"/>
      <c r="E10" s="6"/>
      <c r="F10" s="6"/>
      <c r="G10" s="6"/>
      <c r="H10" s="46"/>
      <c r="I10" s="46"/>
    </row>
    <row r="11" spans="1:9" s="4" customFormat="1" ht="23.25">
      <c r="A11" s="5"/>
      <c r="B11" s="5" t="s">
        <v>52</v>
      </c>
      <c r="C11" s="5" t="s">
        <v>132</v>
      </c>
      <c r="D11" s="6">
        <v>120000</v>
      </c>
      <c r="E11" s="6">
        <v>12000</v>
      </c>
      <c r="F11" s="6">
        <v>0</v>
      </c>
      <c r="G11" s="6">
        <f>SUM(E11)</f>
        <v>12000</v>
      </c>
      <c r="H11" s="46"/>
      <c r="I11" s="46"/>
    </row>
    <row r="12" spans="1:9" s="4" customFormat="1" ht="23.25">
      <c r="A12" s="5"/>
      <c r="B12" s="5" t="s">
        <v>53</v>
      </c>
      <c r="C12" s="5"/>
      <c r="D12" s="6"/>
      <c r="E12" s="6"/>
      <c r="F12" s="6"/>
      <c r="G12" s="6"/>
      <c r="H12" s="46"/>
      <c r="I12" s="46"/>
    </row>
    <row r="13" spans="1:9" s="4" customFormat="1" ht="23.25">
      <c r="A13" s="5"/>
      <c r="B13" s="5" t="s">
        <v>54</v>
      </c>
      <c r="C13" s="5"/>
      <c r="D13" s="6"/>
      <c r="E13" s="6"/>
      <c r="F13" s="6"/>
      <c r="G13" s="6"/>
      <c r="H13" s="46"/>
      <c r="I13" s="46"/>
    </row>
    <row r="14" spans="1:9" s="4" customFormat="1" ht="23.25">
      <c r="A14" s="5" t="s">
        <v>60</v>
      </c>
      <c r="B14" s="5" t="s">
        <v>55</v>
      </c>
      <c r="C14" s="5"/>
      <c r="D14" s="6"/>
      <c r="E14" s="6"/>
      <c r="F14" s="6"/>
      <c r="G14" s="6"/>
      <c r="H14" s="46"/>
      <c r="I14" s="46"/>
    </row>
    <row r="15" spans="1:9" s="4" customFormat="1" ht="23.25">
      <c r="A15" s="5"/>
      <c r="B15" s="5" t="s">
        <v>56</v>
      </c>
      <c r="C15" s="5"/>
      <c r="D15" s="6"/>
      <c r="E15" s="6"/>
      <c r="F15" s="6"/>
      <c r="G15" s="6"/>
      <c r="H15" s="46"/>
      <c r="I15" s="46"/>
    </row>
    <row r="16" spans="1:9" s="4" customFormat="1" ht="23.25">
      <c r="A16" s="5" t="s">
        <v>61</v>
      </c>
      <c r="B16" s="5" t="s">
        <v>57</v>
      </c>
      <c r="C16" s="5"/>
      <c r="D16" s="6"/>
      <c r="E16" s="6"/>
      <c r="F16" s="6"/>
      <c r="G16" s="6"/>
      <c r="H16" s="46"/>
      <c r="I16" s="46"/>
    </row>
    <row r="17" spans="1:9" s="4" customFormat="1" ht="23.25">
      <c r="A17" s="5" t="s">
        <v>62</v>
      </c>
      <c r="B17" s="5" t="s">
        <v>58</v>
      </c>
      <c r="C17" s="5"/>
      <c r="D17" s="6"/>
      <c r="E17" s="6"/>
      <c r="F17" s="6"/>
      <c r="G17" s="6"/>
      <c r="H17" s="46"/>
      <c r="I17" s="46"/>
    </row>
    <row r="18" spans="1:9" s="4" customFormat="1" ht="23.25">
      <c r="A18" s="5"/>
      <c r="B18" s="5"/>
      <c r="C18" s="5"/>
      <c r="D18" s="6"/>
      <c r="E18" s="6"/>
      <c r="F18" s="6"/>
      <c r="G18" s="6"/>
      <c r="H18" s="46"/>
      <c r="I18" s="46"/>
    </row>
    <row r="19" spans="1:7" s="114" customFormat="1" ht="33.75" customHeight="1">
      <c r="A19" s="112"/>
      <c r="B19" s="112" t="s">
        <v>27</v>
      </c>
      <c r="C19" s="112"/>
      <c r="D19" s="113">
        <f>SUM(D11:D18)</f>
        <v>120000</v>
      </c>
      <c r="E19" s="113">
        <f>SUM(E11:E18)</f>
        <v>12000</v>
      </c>
      <c r="F19" s="113">
        <f>SUM(F11:F18)</f>
        <v>0</v>
      </c>
      <c r="G19" s="113">
        <f>SUM(G11:G18)</f>
        <v>12000</v>
      </c>
    </row>
    <row r="20" spans="4:7" s="46" customFormat="1" ht="23.25">
      <c r="D20" s="103"/>
      <c r="E20" s="103"/>
      <c r="F20" s="103"/>
      <c r="G20" s="103"/>
    </row>
    <row r="21" spans="1:9" s="165" customFormat="1" ht="20.25" customHeight="1">
      <c r="A21" s="170"/>
      <c r="B21" s="170"/>
      <c r="C21" s="170"/>
      <c r="D21" s="181"/>
      <c r="E21" s="181"/>
      <c r="F21" s="181"/>
      <c r="G21" s="181"/>
      <c r="H21" s="170"/>
      <c r="I21" s="170"/>
    </row>
    <row r="22" spans="1:9" s="165" customFormat="1" ht="23.25">
      <c r="A22" s="170"/>
      <c r="B22" s="170"/>
      <c r="C22" s="170"/>
      <c r="D22" s="181"/>
      <c r="E22" s="181"/>
      <c r="F22" s="181"/>
      <c r="G22" s="181"/>
      <c r="H22" s="170"/>
      <c r="I22" s="170"/>
    </row>
    <row r="23" spans="4:7" s="170" customFormat="1" ht="39.75" customHeight="1">
      <c r="D23" s="181"/>
      <c r="E23" s="181"/>
      <c r="F23" s="181"/>
      <c r="G23" s="181"/>
    </row>
    <row r="24" spans="4:7" s="46" customFormat="1" ht="23.25">
      <c r="D24" s="103"/>
      <c r="E24" s="103"/>
      <c r="F24" s="103">
        <f>SUM(F8:F21)</f>
        <v>0</v>
      </c>
      <c r="G24" s="103"/>
    </row>
  </sheetData>
  <sheetProtection/>
  <mergeCells count="9">
    <mergeCell ref="H5:I6"/>
    <mergeCell ref="A1:G1"/>
    <mergeCell ref="A2:G2"/>
    <mergeCell ref="A3:G3"/>
    <mergeCell ref="A5:A6"/>
    <mergeCell ref="B5:B6"/>
    <mergeCell ref="C5:C6"/>
    <mergeCell ref="D5:D6"/>
    <mergeCell ref="G5:G6"/>
  </mergeCells>
  <printOptions/>
  <pageMargins left="1.01" right="0.16" top="0.27" bottom="0.15" header="0.3" footer="0.15"/>
  <pageSetup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4">
      <selection activeCell="D12" sqref="D12"/>
    </sheetView>
  </sheetViews>
  <sheetFormatPr defaultColWidth="9.140625" defaultRowHeight="15"/>
  <cols>
    <col min="1" max="1" width="15.421875" style="2" customWidth="1"/>
    <col min="2" max="2" width="19.140625" style="2" customWidth="1"/>
    <col min="3" max="3" width="13.7109375" style="2" customWidth="1"/>
    <col min="4" max="4" width="20.28125" style="2" customWidth="1"/>
    <col min="5" max="6" width="16.57421875" style="2" customWidth="1"/>
    <col min="7" max="7" width="14.140625" style="2" customWidth="1"/>
    <col min="8" max="8" width="14.421875" style="2" customWidth="1"/>
    <col min="9" max="9" width="15.140625" style="2" customWidth="1"/>
    <col min="10" max="16384" width="9.140625" style="2" customWidth="1"/>
  </cols>
  <sheetData>
    <row r="1" spans="1:9" ht="26.25">
      <c r="A1" s="324" t="s">
        <v>172</v>
      </c>
      <c r="B1" s="324"/>
      <c r="C1" s="324"/>
      <c r="D1" s="324"/>
      <c r="E1" s="324"/>
      <c r="F1" s="324"/>
      <c r="G1" s="324"/>
      <c r="H1" s="324"/>
      <c r="I1" s="324"/>
    </row>
    <row r="2" spans="1:9" ht="26.25">
      <c r="A2" s="324" t="s">
        <v>181</v>
      </c>
      <c r="B2" s="324"/>
      <c r="C2" s="324"/>
      <c r="D2" s="324"/>
      <c r="E2" s="324"/>
      <c r="F2" s="324"/>
      <c r="G2" s="324"/>
      <c r="H2" s="324"/>
      <c r="I2" s="324"/>
    </row>
    <row r="3" spans="1:9" ht="26.25">
      <c r="A3" s="334" t="s">
        <v>378</v>
      </c>
      <c r="B3" s="334"/>
      <c r="C3" s="334"/>
      <c r="D3" s="334"/>
      <c r="E3" s="334"/>
      <c r="F3" s="334"/>
      <c r="G3" s="334"/>
      <c r="H3" s="334"/>
      <c r="I3" s="334"/>
    </row>
    <row r="4" spans="1:9" ht="77.25" customHeight="1">
      <c r="A4" s="47" t="s">
        <v>43</v>
      </c>
      <c r="B4" s="47" t="s">
        <v>32</v>
      </c>
      <c r="C4" s="47" t="s">
        <v>29</v>
      </c>
      <c r="D4" s="47" t="s">
        <v>44</v>
      </c>
      <c r="E4" s="61" t="s">
        <v>212</v>
      </c>
      <c r="F4" s="48" t="s">
        <v>198</v>
      </c>
      <c r="G4" s="48" t="s">
        <v>215</v>
      </c>
      <c r="H4" s="48" t="s">
        <v>213</v>
      </c>
      <c r="I4" s="47" t="s">
        <v>27</v>
      </c>
    </row>
    <row r="5" spans="1:9" ht="24.75" customHeight="1">
      <c r="A5" s="15" t="s">
        <v>71</v>
      </c>
      <c r="B5" s="15" t="s">
        <v>49</v>
      </c>
      <c r="C5" s="15"/>
      <c r="D5" s="16"/>
      <c r="E5" s="16"/>
      <c r="F5" s="16"/>
      <c r="G5" s="16"/>
      <c r="H5" s="16"/>
      <c r="I5" s="16"/>
    </row>
    <row r="6" spans="1:9" ht="24.75" customHeight="1">
      <c r="A6" s="8"/>
      <c r="B6" s="8" t="s">
        <v>50</v>
      </c>
      <c r="C6" s="8" t="s">
        <v>132</v>
      </c>
      <c r="D6" s="10">
        <v>1016160</v>
      </c>
      <c r="E6" s="10">
        <v>559980</v>
      </c>
      <c r="F6" s="10">
        <v>0</v>
      </c>
      <c r="G6" s="10">
        <v>0</v>
      </c>
      <c r="H6" s="10">
        <v>0</v>
      </c>
      <c r="I6" s="10">
        <f>SUM(E6:H6)</f>
        <v>559980</v>
      </c>
    </row>
    <row r="7" spans="1:9" ht="24.75" customHeight="1">
      <c r="A7" s="8" t="s">
        <v>59</v>
      </c>
      <c r="B7" s="8" t="s">
        <v>51</v>
      </c>
      <c r="C7" s="8" t="s">
        <v>132</v>
      </c>
      <c r="D7" s="10">
        <v>69000</v>
      </c>
      <c r="E7" s="10">
        <v>36000</v>
      </c>
      <c r="F7" s="10"/>
      <c r="G7" s="10"/>
      <c r="H7" s="10"/>
      <c r="I7" s="10">
        <f aca="true" t="shared" si="0" ref="I7:I14">SUM(E7:H7)</f>
        <v>36000</v>
      </c>
    </row>
    <row r="8" spans="1:9" ht="24.75" customHeight="1">
      <c r="A8" s="8"/>
      <c r="B8" s="8" t="s">
        <v>52</v>
      </c>
      <c r="C8" s="8" t="s">
        <v>132</v>
      </c>
      <c r="D8" s="10">
        <v>625100</v>
      </c>
      <c r="E8" s="10">
        <f>188746+14000</f>
        <v>202746</v>
      </c>
      <c r="F8" s="10">
        <v>285100</v>
      </c>
      <c r="G8" s="10"/>
      <c r="H8" s="10"/>
      <c r="I8" s="10">
        <f t="shared" si="0"/>
        <v>487846</v>
      </c>
    </row>
    <row r="9" spans="1:9" ht="24.75" customHeight="1">
      <c r="A9" s="8"/>
      <c r="B9" s="8" t="s">
        <v>53</v>
      </c>
      <c r="C9" s="8" t="s">
        <v>132</v>
      </c>
      <c r="D9" s="10">
        <v>868156</v>
      </c>
      <c r="E9" s="10">
        <v>86833</v>
      </c>
      <c r="F9" s="10">
        <f>337305.22+206586.24</f>
        <v>543891.46</v>
      </c>
      <c r="G9" s="10"/>
      <c r="H9" s="10"/>
      <c r="I9" s="10">
        <f t="shared" si="0"/>
        <v>630724.46</v>
      </c>
    </row>
    <row r="10" spans="1:9" ht="24.75" customHeight="1">
      <c r="A10" s="8"/>
      <c r="B10" s="8" t="s">
        <v>54</v>
      </c>
      <c r="C10" s="8" t="s">
        <v>132</v>
      </c>
      <c r="D10" s="10">
        <v>50000</v>
      </c>
      <c r="E10" s="10">
        <v>14134.95</v>
      </c>
      <c r="F10" s="10">
        <v>0</v>
      </c>
      <c r="G10" s="10"/>
      <c r="H10" s="10"/>
      <c r="I10" s="10">
        <f t="shared" si="0"/>
        <v>14134.95</v>
      </c>
    </row>
    <row r="11" spans="1:9" ht="24.75" customHeight="1">
      <c r="A11" s="8" t="s">
        <v>60</v>
      </c>
      <c r="B11" s="8" t="s">
        <v>55</v>
      </c>
      <c r="C11" s="8" t="s">
        <v>132</v>
      </c>
      <c r="D11" s="10">
        <v>69000</v>
      </c>
      <c r="E11" s="10">
        <v>32800</v>
      </c>
      <c r="F11" s="10">
        <v>0</v>
      </c>
      <c r="G11" s="10"/>
      <c r="H11" s="10"/>
      <c r="I11" s="10">
        <f t="shared" si="0"/>
        <v>32800</v>
      </c>
    </row>
    <row r="12" spans="1:9" ht="24.75" customHeight="1">
      <c r="A12" s="8"/>
      <c r="B12" s="8" t="s">
        <v>56</v>
      </c>
      <c r="C12" s="190"/>
      <c r="D12" s="10">
        <v>0</v>
      </c>
      <c r="E12" s="10">
        <v>0</v>
      </c>
      <c r="F12" s="10"/>
      <c r="G12" s="10"/>
      <c r="H12" s="10"/>
      <c r="I12" s="10">
        <f t="shared" si="0"/>
        <v>0</v>
      </c>
    </row>
    <row r="13" spans="1:9" ht="24.75" customHeight="1">
      <c r="A13" s="8" t="s">
        <v>61</v>
      </c>
      <c r="B13" s="8" t="s">
        <v>57</v>
      </c>
      <c r="C13" s="190"/>
      <c r="D13" s="10">
        <v>0</v>
      </c>
      <c r="E13" s="10"/>
      <c r="F13" s="10"/>
      <c r="G13" s="10"/>
      <c r="H13" s="10"/>
      <c r="I13" s="10">
        <f t="shared" si="0"/>
        <v>0</v>
      </c>
    </row>
    <row r="14" spans="1:9" ht="24.75" customHeight="1">
      <c r="A14" s="8" t="s">
        <v>62</v>
      </c>
      <c r="B14" s="8" t="s">
        <v>58</v>
      </c>
      <c r="C14" s="8" t="s">
        <v>132</v>
      </c>
      <c r="D14" s="10">
        <v>1352000</v>
      </c>
      <c r="E14" s="10">
        <v>0</v>
      </c>
      <c r="F14" s="10">
        <v>1107000</v>
      </c>
      <c r="G14" s="10"/>
      <c r="H14" s="10"/>
      <c r="I14" s="10">
        <f t="shared" si="0"/>
        <v>1107000</v>
      </c>
    </row>
    <row r="15" spans="1:9" ht="24.75" customHeight="1">
      <c r="A15" s="8"/>
      <c r="B15" s="8"/>
      <c r="C15" s="8"/>
      <c r="D15" s="10"/>
      <c r="E15" s="10"/>
      <c r="F15" s="10"/>
      <c r="G15" s="10"/>
      <c r="H15" s="10"/>
      <c r="I15" s="10"/>
    </row>
    <row r="16" spans="1:9" s="109" customFormat="1" ht="41.25" customHeight="1">
      <c r="A16" s="293" t="s">
        <v>27</v>
      </c>
      <c r="B16" s="294"/>
      <c r="C16" s="295"/>
      <c r="D16" s="98">
        <f aca="true" t="shared" si="1" ref="D16:I16">SUM(D6:D14)</f>
        <v>4049416</v>
      </c>
      <c r="E16" s="98">
        <f t="shared" si="1"/>
        <v>932493.95</v>
      </c>
      <c r="F16" s="98">
        <f t="shared" si="1"/>
        <v>1935991.46</v>
      </c>
      <c r="G16" s="98">
        <f t="shared" si="1"/>
        <v>0</v>
      </c>
      <c r="H16" s="98">
        <f t="shared" si="1"/>
        <v>0</v>
      </c>
      <c r="I16" s="98">
        <f t="shared" si="1"/>
        <v>2868485.41</v>
      </c>
    </row>
    <row r="17" spans="4:9" s="9" customFormat="1" ht="24.75" customHeight="1">
      <c r="D17" s="91"/>
      <c r="E17" s="91"/>
      <c r="F17" s="91"/>
      <c r="G17" s="91"/>
      <c r="H17" s="91"/>
      <c r="I17" s="91"/>
    </row>
    <row r="18" spans="1:9" s="165" customFormat="1" ht="20.25" customHeight="1">
      <c r="A18" s="170"/>
      <c r="B18" s="170"/>
      <c r="C18" s="170"/>
      <c r="D18" s="181"/>
      <c r="E18" s="181"/>
      <c r="F18" s="181"/>
      <c r="G18" s="181"/>
      <c r="H18" s="170"/>
      <c r="I18" s="170"/>
    </row>
    <row r="19" spans="1:9" s="165" customFormat="1" ht="23.25">
      <c r="A19" s="170"/>
      <c r="B19" s="170"/>
      <c r="C19" s="170"/>
      <c r="D19" s="181"/>
      <c r="E19" s="181"/>
      <c r="F19" s="181"/>
      <c r="G19" s="181"/>
      <c r="H19" s="170"/>
      <c r="I19" s="170"/>
    </row>
    <row r="20" spans="4:7" s="170" customFormat="1" ht="39.75" customHeight="1">
      <c r="D20" s="181"/>
      <c r="E20" s="181"/>
      <c r="F20" s="181"/>
      <c r="G20" s="181"/>
    </row>
    <row r="21" spans="4:9" s="9" customFormat="1" ht="30" customHeight="1">
      <c r="D21" s="91"/>
      <c r="E21" s="91"/>
      <c r="F21" s="91"/>
      <c r="G21" s="91"/>
      <c r="H21" s="91"/>
      <c r="I21" s="91"/>
    </row>
  </sheetData>
  <sheetProtection/>
  <mergeCells count="4">
    <mergeCell ref="A1:I1"/>
    <mergeCell ref="A2:I2"/>
    <mergeCell ref="A3:I3"/>
    <mergeCell ref="A16:C16"/>
  </mergeCells>
  <printOptions/>
  <pageMargins left="0.7" right="0.16" top="0.11" bottom="0.16" header="0.11" footer="0.16"/>
  <pageSetup orientation="landscape" paperSize="9" scale="8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G18" sqref="G18"/>
    </sheetView>
  </sheetViews>
  <sheetFormatPr defaultColWidth="9.140625" defaultRowHeight="15"/>
  <cols>
    <col min="1" max="1" width="18.7109375" style="2" customWidth="1"/>
    <col min="2" max="2" width="19.57421875" style="2" customWidth="1"/>
    <col min="3" max="3" width="13.421875" style="2" customWidth="1"/>
    <col min="4" max="4" width="16.140625" style="2" customWidth="1"/>
    <col min="5" max="5" width="20.421875" style="2" customWidth="1"/>
    <col min="6" max="6" width="19.140625" style="2" customWidth="1"/>
    <col min="7" max="7" width="19.57421875" style="2" customWidth="1"/>
    <col min="8" max="8" width="10.421875" style="2" customWidth="1"/>
    <col min="9" max="9" width="2.421875" style="2" customWidth="1"/>
    <col min="10" max="16384" width="9.140625" style="2" customWidth="1"/>
  </cols>
  <sheetData>
    <row r="1" spans="1:7" ht="29.25" customHeight="1">
      <c r="A1" s="292" t="s">
        <v>172</v>
      </c>
      <c r="B1" s="292"/>
      <c r="C1" s="292"/>
      <c r="D1" s="292"/>
      <c r="E1" s="292"/>
      <c r="F1" s="292"/>
      <c r="G1" s="292"/>
    </row>
    <row r="2" spans="1:7" ht="29.25" customHeight="1">
      <c r="A2" s="292" t="s">
        <v>380</v>
      </c>
      <c r="B2" s="292"/>
      <c r="C2" s="292"/>
      <c r="D2" s="292"/>
      <c r="E2" s="292"/>
      <c r="F2" s="292"/>
      <c r="G2" s="292"/>
    </row>
    <row r="3" spans="1:7" ht="29.25" customHeight="1">
      <c r="A3" s="292" t="s">
        <v>376</v>
      </c>
      <c r="B3" s="292"/>
      <c r="C3" s="292"/>
      <c r="D3" s="292"/>
      <c r="E3" s="292"/>
      <c r="F3" s="292"/>
      <c r="G3" s="292"/>
    </row>
    <row r="4" ht="23.25">
      <c r="A4" s="207" t="s">
        <v>379</v>
      </c>
    </row>
    <row r="5" spans="1:9" ht="78" customHeight="1">
      <c r="A5" s="213" t="s">
        <v>43</v>
      </c>
      <c r="B5" s="213" t="s">
        <v>32</v>
      </c>
      <c r="C5" s="213" t="s">
        <v>29</v>
      </c>
      <c r="D5" s="213" t="s">
        <v>44</v>
      </c>
      <c r="E5" s="214" t="s">
        <v>182</v>
      </c>
      <c r="F5" s="214" t="s">
        <v>180</v>
      </c>
      <c r="G5" s="213" t="s">
        <v>27</v>
      </c>
      <c r="H5" s="325"/>
      <c r="I5" s="325"/>
    </row>
    <row r="6" spans="1:9" ht="20.25" customHeight="1">
      <c r="A6" s="8" t="s">
        <v>71</v>
      </c>
      <c r="B6" s="8" t="s">
        <v>49</v>
      </c>
      <c r="C6" s="8"/>
      <c r="D6" s="10"/>
      <c r="E6" s="10"/>
      <c r="F6" s="10"/>
      <c r="G6" s="10"/>
      <c r="H6" s="9"/>
      <c r="I6" s="9"/>
    </row>
    <row r="7" spans="1:9" ht="20.25" customHeight="1">
      <c r="A7" s="8"/>
      <c r="B7" s="8" t="s">
        <v>50</v>
      </c>
      <c r="C7" s="8"/>
      <c r="D7" s="10"/>
      <c r="E7" s="10"/>
      <c r="F7" s="10"/>
      <c r="G7" s="10"/>
      <c r="H7" s="9"/>
      <c r="I7" s="9"/>
    </row>
    <row r="8" spans="1:9" ht="20.25" customHeight="1">
      <c r="A8" s="8" t="s">
        <v>59</v>
      </c>
      <c r="B8" s="8" t="s">
        <v>51</v>
      </c>
      <c r="C8" s="8"/>
      <c r="D8" s="10"/>
      <c r="E8" s="10"/>
      <c r="F8" s="10"/>
      <c r="G8" s="10"/>
      <c r="H8" s="9"/>
      <c r="I8" s="9"/>
    </row>
    <row r="9" spans="1:9" ht="20.25" customHeight="1">
      <c r="A9" s="8"/>
      <c r="B9" s="8" t="s">
        <v>52</v>
      </c>
      <c r="C9" s="8" t="s">
        <v>132</v>
      </c>
      <c r="D9" s="10">
        <f>430000+15000-15000-3000</f>
        <v>427000</v>
      </c>
      <c r="E9" s="10">
        <v>43746</v>
      </c>
      <c r="F9" s="189">
        <v>120627</v>
      </c>
      <c r="G9" s="10">
        <f>SUM(E9:F9)</f>
        <v>164373</v>
      </c>
      <c r="H9" s="9"/>
      <c r="I9" s="9"/>
    </row>
    <row r="10" spans="1:9" ht="20.25" customHeight="1">
      <c r="A10" s="8"/>
      <c r="B10" s="8" t="s">
        <v>53</v>
      </c>
      <c r="C10" s="8"/>
      <c r="D10" s="10"/>
      <c r="E10" s="10"/>
      <c r="F10" s="10"/>
      <c r="G10" s="10"/>
      <c r="H10" s="9"/>
      <c r="I10" s="9"/>
    </row>
    <row r="11" spans="1:9" ht="20.25" customHeight="1">
      <c r="A11" s="8"/>
      <c r="B11" s="8" t="s">
        <v>54</v>
      </c>
      <c r="C11" s="8"/>
      <c r="D11" s="10"/>
      <c r="E11" s="10"/>
      <c r="F11" s="10"/>
      <c r="G11" s="10"/>
      <c r="H11" s="9"/>
      <c r="I11" s="9"/>
    </row>
    <row r="12" spans="1:9" ht="20.25" customHeight="1">
      <c r="A12" s="8" t="s">
        <v>60</v>
      </c>
      <c r="B12" s="8" t="s">
        <v>55</v>
      </c>
      <c r="C12" s="8"/>
      <c r="D12" s="10"/>
      <c r="E12" s="10"/>
      <c r="F12" s="10"/>
      <c r="G12" s="10"/>
      <c r="H12" s="9"/>
      <c r="I12" s="9"/>
    </row>
    <row r="13" spans="1:9" ht="20.25" customHeight="1">
      <c r="A13" s="8"/>
      <c r="B13" s="8" t="s">
        <v>56</v>
      </c>
      <c r="C13" s="8"/>
      <c r="D13" s="10"/>
      <c r="E13" s="10"/>
      <c r="F13" s="10"/>
      <c r="G13" s="10"/>
      <c r="H13" s="9"/>
      <c r="I13" s="9"/>
    </row>
    <row r="14" spans="1:9" ht="20.25" customHeight="1">
      <c r="A14" s="8" t="s">
        <v>61</v>
      </c>
      <c r="B14" s="8" t="s">
        <v>57</v>
      </c>
      <c r="C14" s="8"/>
      <c r="D14" s="10"/>
      <c r="E14" s="10"/>
      <c r="F14" s="10"/>
      <c r="G14" s="10"/>
      <c r="H14" s="9"/>
      <c r="I14" s="9"/>
    </row>
    <row r="15" spans="1:9" ht="20.25" customHeight="1">
      <c r="A15" s="8" t="s">
        <v>62</v>
      </c>
      <c r="B15" s="8" t="s">
        <v>58</v>
      </c>
      <c r="C15" s="8"/>
      <c r="D15" s="10"/>
      <c r="E15" s="10"/>
      <c r="F15" s="10"/>
      <c r="G15" s="10"/>
      <c r="H15" s="9"/>
      <c r="I15" s="9"/>
    </row>
    <row r="16" spans="1:9" ht="20.25" customHeight="1">
      <c r="A16" s="8"/>
      <c r="B16" s="8"/>
      <c r="C16" s="8"/>
      <c r="D16" s="10"/>
      <c r="E16" s="10"/>
      <c r="F16" s="10"/>
      <c r="G16" s="10"/>
      <c r="H16" s="9"/>
      <c r="I16" s="9"/>
    </row>
    <row r="17" spans="1:9" ht="20.25" customHeight="1">
      <c r="A17" s="8"/>
      <c r="B17" s="8"/>
      <c r="C17" s="8"/>
      <c r="D17" s="10"/>
      <c r="E17" s="10"/>
      <c r="F17" s="10"/>
      <c r="G17" s="10"/>
      <c r="H17" s="9"/>
      <c r="I17" s="9"/>
    </row>
    <row r="18" spans="1:9" s="3" customFormat="1" ht="43.5" customHeight="1">
      <c r="A18" s="293" t="s">
        <v>27</v>
      </c>
      <c r="B18" s="294"/>
      <c r="C18" s="295"/>
      <c r="D18" s="98">
        <f>SUM(D9:D17)</f>
        <v>427000</v>
      </c>
      <c r="E18" s="98">
        <f>SUM(E9:E17)</f>
        <v>43746</v>
      </c>
      <c r="F18" s="98">
        <f>SUM(F9:F17)</f>
        <v>120627</v>
      </c>
      <c r="G18" s="98">
        <f>SUM(G9:G17)</f>
        <v>164373</v>
      </c>
      <c r="H18" s="109"/>
      <c r="I18" s="109"/>
    </row>
    <row r="19" spans="1:9" ht="20.25" customHeight="1">
      <c r="A19" s="9"/>
      <c r="B19" s="9"/>
      <c r="C19" s="9"/>
      <c r="D19" s="91"/>
      <c r="E19" s="91"/>
      <c r="F19" s="91"/>
      <c r="G19" s="91"/>
      <c r="H19" s="9"/>
      <c r="I19" s="9"/>
    </row>
    <row r="20" spans="1:9" ht="20.25" customHeight="1">
      <c r="A20" s="9"/>
      <c r="B20" s="9"/>
      <c r="C20" s="9"/>
      <c r="D20" s="91"/>
      <c r="E20" s="91"/>
      <c r="F20" s="91"/>
      <c r="G20" s="91"/>
      <c r="H20" s="9"/>
      <c r="I20" s="9"/>
    </row>
    <row r="21" spans="1:9" ht="20.25" customHeight="1">
      <c r="A21" s="9"/>
      <c r="B21" s="9"/>
      <c r="C21" s="9"/>
      <c r="D21" s="91"/>
      <c r="E21" s="91"/>
      <c r="F21" s="91"/>
      <c r="G21" s="91"/>
      <c r="H21" s="9"/>
      <c r="I21" s="9"/>
    </row>
    <row r="22" spans="1:9" ht="23.25">
      <c r="A22" s="9"/>
      <c r="B22" s="9"/>
      <c r="C22" s="9"/>
      <c r="D22" s="91"/>
      <c r="E22" s="91"/>
      <c r="F22" s="91"/>
      <c r="G22" s="91"/>
      <c r="H22" s="9"/>
      <c r="I22" s="9"/>
    </row>
    <row r="23" spans="1:9" ht="23.25">
      <c r="A23" s="9"/>
      <c r="B23" s="9"/>
      <c r="C23" s="9"/>
      <c r="D23" s="91"/>
      <c r="E23" s="91"/>
      <c r="F23" s="91"/>
      <c r="G23" s="91"/>
      <c r="H23" s="9"/>
      <c r="I23" s="9"/>
    </row>
    <row r="24" spans="1:9" ht="30" customHeight="1">
      <c r="A24" s="9"/>
      <c r="B24" s="9"/>
      <c r="C24" s="9"/>
      <c r="D24" s="91"/>
      <c r="E24" s="91"/>
      <c r="F24" s="91"/>
      <c r="G24" s="91"/>
      <c r="H24" s="9"/>
      <c r="I24" s="9"/>
    </row>
  </sheetData>
  <sheetProtection/>
  <mergeCells count="5">
    <mergeCell ref="A1:G1"/>
    <mergeCell ref="A2:G2"/>
    <mergeCell ref="A3:G3"/>
    <mergeCell ref="A18:C18"/>
    <mergeCell ref="H5:I5"/>
  </mergeCells>
  <printOptions/>
  <pageMargins left="0.7" right="0.16" top="0.11" bottom="0.15" header="0.11" footer="0.15"/>
  <pageSetup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5.8515625" style="183" customWidth="1"/>
    <col min="2" max="2" width="20.00390625" style="183" customWidth="1"/>
    <col min="3" max="3" width="18.00390625" style="183" customWidth="1"/>
    <col min="4" max="4" width="15.140625" style="183" customWidth="1"/>
    <col min="5" max="5" width="19.57421875" style="183" customWidth="1"/>
    <col min="6" max="6" width="17.140625" style="183" customWidth="1"/>
    <col min="7" max="7" width="16.7109375" style="183" customWidth="1"/>
    <col min="8" max="16384" width="9.140625" style="183" customWidth="1"/>
  </cols>
  <sheetData>
    <row r="1" spans="1:7" ht="26.25">
      <c r="A1" s="324" t="s">
        <v>172</v>
      </c>
      <c r="B1" s="324"/>
      <c r="C1" s="324"/>
      <c r="D1" s="324"/>
      <c r="E1" s="324"/>
      <c r="F1" s="324"/>
      <c r="G1" s="324"/>
    </row>
    <row r="2" spans="1:7" ht="26.25">
      <c r="A2" s="324" t="s">
        <v>381</v>
      </c>
      <c r="B2" s="324"/>
      <c r="C2" s="324"/>
      <c r="D2" s="324"/>
      <c r="E2" s="324"/>
      <c r="F2" s="324"/>
      <c r="G2" s="324"/>
    </row>
    <row r="3" spans="1:7" ht="26.25">
      <c r="A3" s="324" t="s">
        <v>376</v>
      </c>
      <c r="B3" s="324"/>
      <c r="C3" s="324"/>
      <c r="D3" s="324"/>
      <c r="E3" s="324"/>
      <c r="F3" s="324"/>
      <c r="G3" s="324"/>
    </row>
    <row r="4" ht="10.5" customHeight="1"/>
    <row r="5" spans="1:7" ht="23.25">
      <c r="A5" s="326" t="s">
        <v>43</v>
      </c>
      <c r="B5" s="326" t="s">
        <v>32</v>
      </c>
      <c r="C5" s="328" t="s">
        <v>29</v>
      </c>
      <c r="D5" s="328" t="s">
        <v>44</v>
      </c>
      <c r="E5" s="29" t="s">
        <v>75</v>
      </c>
      <c r="F5" s="335" t="s">
        <v>447</v>
      </c>
      <c r="G5" s="328" t="s">
        <v>27</v>
      </c>
    </row>
    <row r="6" spans="1:7" ht="23.25">
      <c r="A6" s="330"/>
      <c r="B6" s="330"/>
      <c r="C6" s="331"/>
      <c r="D6" s="331"/>
      <c r="E6" s="188" t="s">
        <v>76</v>
      </c>
      <c r="F6" s="336"/>
      <c r="G6" s="331"/>
    </row>
    <row r="7" spans="1:7" ht="20.25" customHeight="1">
      <c r="A7" s="327"/>
      <c r="B7" s="327"/>
      <c r="C7" s="329"/>
      <c r="D7" s="329"/>
      <c r="E7" s="35" t="s">
        <v>190</v>
      </c>
      <c r="F7" s="337"/>
      <c r="G7" s="329"/>
    </row>
    <row r="8" spans="1:7" ht="24.75" customHeight="1">
      <c r="A8" s="167" t="s">
        <v>71</v>
      </c>
      <c r="B8" s="167" t="s">
        <v>49</v>
      </c>
      <c r="C8" s="146"/>
      <c r="D8" s="189">
        <v>0</v>
      </c>
      <c r="E8" s="189"/>
      <c r="F8" s="185"/>
      <c r="G8" s="189"/>
    </row>
    <row r="9" spans="1:7" ht="24.75" customHeight="1">
      <c r="A9" s="167"/>
      <c r="B9" s="167" t="s">
        <v>50</v>
      </c>
      <c r="C9" s="190"/>
      <c r="D9" s="189"/>
      <c r="E9" s="189"/>
      <c r="F9" s="185">
        <v>0</v>
      </c>
      <c r="G9" s="189">
        <f aca="true" t="shared" si="0" ref="G9:G14">SUM(E9)</f>
        <v>0</v>
      </c>
    </row>
    <row r="10" spans="1:7" ht="24.75" customHeight="1">
      <c r="A10" s="167" t="s">
        <v>59</v>
      </c>
      <c r="B10" s="167" t="s">
        <v>51</v>
      </c>
      <c r="C10" s="190"/>
      <c r="D10" s="189"/>
      <c r="E10" s="189"/>
      <c r="F10" s="185">
        <v>0</v>
      </c>
      <c r="G10" s="189">
        <f t="shared" si="0"/>
        <v>0</v>
      </c>
    </row>
    <row r="11" spans="1:7" ht="24.75" customHeight="1">
      <c r="A11" s="167"/>
      <c r="B11" s="167" t="s">
        <v>52</v>
      </c>
      <c r="C11" s="190"/>
      <c r="D11" s="189"/>
      <c r="E11" s="189"/>
      <c r="F11" s="185">
        <v>0</v>
      </c>
      <c r="G11" s="189">
        <f t="shared" si="0"/>
        <v>0</v>
      </c>
    </row>
    <row r="12" spans="1:7" ht="24.75" customHeight="1">
      <c r="A12" s="167"/>
      <c r="B12" s="167" t="s">
        <v>53</v>
      </c>
      <c r="C12" s="190"/>
      <c r="D12" s="189"/>
      <c r="E12" s="189"/>
      <c r="F12" s="185">
        <v>0</v>
      </c>
      <c r="G12" s="189">
        <f t="shared" si="0"/>
        <v>0</v>
      </c>
    </row>
    <row r="13" spans="1:7" ht="20.25" customHeight="1">
      <c r="A13" s="167"/>
      <c r="B13" s="167" t="s">
        <v>54</v>
      </c>
      <c r="C13" s="190"/>
      <c r="D13" s="189">
        <v>0</v>
      </c>
      <c r="E13" s="189"/>
      <c r="F13" s="185">
        <v>0</v>
      </c>
      <c r="G13" s="189">
        <f t="shared" si="0"/>
        <v>0</v>
      </c>
    </row>
    <row r="14" spans="1:7" ht="24" customHeight="1">
      <c r="A14" s="167" t="s">
        <v>60</v>
      </c>
      <c r="B14" s="167" t="s">
        <v>55</v>
      </c>
      <c r="C14" s="190"/>
      <c r="D14" s="189"/>
      <c r="E14" s="189"/>
      <c r="F14" s="185">
        <v>0</v>
      </c>
      <c r="G14" s="189">
        <f t="shared" si="0"/>
        <v>0</v>
      </c>
    </row>
    <row r="15" spans="1:7" ht="24" customHeight="1">
      <c r="A15" s="167"/>
      <c r="B15" s="167" t="s">
        <v>56</v>
      </c>
      <c r="C15" s="190" t="s">
        <v>407</v>
      </c>
      <c r="D15" s="189"/>
      <c r="E15" s="189"/>
      <c r="F15" s="189">
        <v>4431409.52</v>
      </c>
      <c r="G15" s="189">
        <f>SUM(F15)</f>
        <v>4431409.52</v>
      </c>
    </row>
    <row r="16" spans="1:7" ht="24" customHeight="1">
      <c r="A16" s="167" t="s">
        <v>61</v>
      </c>
      <c r="B16" s="167" t="s">
        <v>57</v>
      </c>
      <c r="C16" s="190"/>
      <c r="D16" s="189">
        <v>0</v>
      </c>
      <c r="E16" s="189"/>
      <c r="F16" s="185"/>
      <c r="G16" s="189">
        <f>SUM(E16)</f>
        <v>0</v>
      </c>
    </row>
    <row r="17" spans="1:7" ht="24" customHeight="1">
      <c r="A17" s="167" t="s">
        <v>62</v>
      </c>
      <c r="B17" s="167" t="s">
        <v>58</v>
      </c>
      <c r="C17" s="126"/>
      <c r="D17" s="189"/>
      <c r="E17" s="189">
        <v>0</v>
      </c>
      <c r="F17" s="185"/>
      <c r="G17" s="189">
        <f>SUM(F17)</f>
        <v>0</v>
      </c>
    </row>
    <row r="18" spans="1:7" s="207" customFormat="1" ht="33" customHeight="1">
      <c r="A18" s="110"/>
      <c r="B18" s="294" t="s">
        <v>27</v>
      </c>
      <c r="C18" s="295"/>
      <c r="D18" s="205">
        <f>SUM(D8:D17)</f>
        <v>0</v>
      </c>
      <c r="E18" s="205">
        <f>SUM(E8:E17)</f>
        <v>0</v>
      </c>
      <c r="F18" s="205">
        <f>SUM(F8:F17)</f>
        <v>4431409.52</v>
      </c>
      <c r="G18" s="205">
        <f>SUM(G8:G17)</f>
        <v>4431409.52</v>
      </c>
    </row>
    <row r="21" spans="1:6" ht="20.25" customHeight="1">
      <c r="A21" s="200"/>
      <c r="B21" s="200"/>
      <c r="C21" s="200"/>
      <c r="D21" s="201"/>
      <c r="E21" s="201"/>
      <c r="F21" s="201"/>
    </row>
    <row r="22" spans="1:6" ht="23.25">
      <c r="A22" s="200"/>
      <c r="B22" s="200"/>
      <c r="C22" s="200"/>
      <c r="D22" s="201"/>
      <c r="E22" s="201"/>
      <c r="F22" s="201"/>
    </row>
    <row r="23" spans="4:6" s="200" customFormat="1" ht="39.75" customHeight="1">
      <c r="D23" s="201"/>
      <c r="E23" s="201"/>
      <c r="F23" s="201"/>
    </row>
  </sheetData>
  <sheetProtection/>
  <mergeCells count="10">
    <mergeCell ref="B18:C18"/>
    <mergeCell ref="A1:G1"/>
    <mergeCell ref="A2:G2"/>
    <mergeCell ref="A3:G3"/>
    <mergeCell ref="A5:A7"/>
    <mergeCell ref="B5:B7"/>
    <mergeCell ref="C5:C7"/>
    <mergeCell ref="D5:D7"/>
    <mergeCell ref="F5:F7"/>
    <mergeCell ref="G5:G7"/>
  </mergeCells>
  <printOptions/>
  <pageMargins left="0.7086614173228347" right="0.7086614173228347" top="0.35433070866141736" bottom="0.1968503937007874" header="0.31496062992125984" footer="0.1968503937007874"/>
  <pageSetup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6.00390625" style="2" customWidth="1"/>
    <col min="2" max="2" width="24.421875" style="2" customWidth="1"/>
    <col min="3" max="3" width="20.421875" style="2" customWidth="1"/>
    <col min="4" max="5" width="18.140625" style="2" customWidth="1"/>
    <col min="6" max="6" width="15.7109375" style="2" customWidth="1"/>
    <col min="7" max="7" width="17.28125" style="2" customWidth="1"/>
    <col min="8" max="8" width="11.28125" style="2" customWidth="1"/>
    <col min="9" max="9" width="2.7109375" style="2" customWidth="1"/>
    <col min="10" max="10" width="10.421875" style="2" customWidth="1"/>
    <col min="11" max="11" width="2.421875" style="2" customWidth="1"/>
    <col min="12" max="16384" width="9.140625" style="2" customWidth="1"/>
  </cols>
  <sheetData>
    <row r="1" spans="1:7" ht="26.25">
      <c r="A1" s="324" t="s">
        <v>172</v>
      </c>
      <c r="B1" s="324"/>
      <c r="C1" s="324"/>
      <c r="D1" s="324"/>
      <c r="E1" s="324"/>
      <c r="F1" s="324"/>
      <c r="G1" s="324"/>
    </row>
    <row r="2" spans="1:7" ht="26.25">
      <c r="A2" s="324" t="s">
        <v>184</v>
      </c>
      <c r="B2" s="324"/>
      <c r="C2" s="324"/>
      <c r="D2" s="324"/>
      <c r="E2" s="324"/>
      <c r="F2" s="324"/>
      <c r="G2" s="324"/>
    </row>
    <row r="3" spans="1:7" ht="26.25">
      <c r="A3" s="324" t="s">
        <v>378</v>
      </c>
      <c r="B3" s="324"/>
      <c r="C3" s="324"/>
      <c r="D3" s="324"/>
      <c r="E3" s="324"/>
      <c r="F3" s="324"/>
      <c r="G3" s="324"/>
    </row>
    <row r="5" spans="1:11" ht="51" customHeight="1">
      <c r="A5" s="213" t="s">
        <v>43</v>
      </c>
      <c r="B5" s="213" t="s">
        <v>32</v>
      </c>
      <c r="C5" s="213" t="s">
        <v>29</v>
      </c>
      <c r="D5" s="213" t="s">
        <v>44</v>
      </c>
      <c r="E5" s="214" t="s">
        <v>92</v>
      </c>
      <c r="F5" s="214" t="s">
        <v>183</v>
      </c>
      <c r="G5" s="213" t="s">
        <v>27</v>
      </c>
      <c r="H5" s="325"/>
      <c r="I5" s="325"/>
      <c r="J5" s="325"/>
      <c r="K5" s="325"/>
    </row>
    <row r="6" spans="1:11" ht="23.25">
      <c r="A6" s="8" t="s">
        <v>71</v>
      </c>
      <c r="B6" s="8" t="s">
        <v>49</v>
      </c>
      <c r="C6" s="8"/>
      <c r="D6" s="10"/>
      <c r="E6" s="10"/>
      <c r="F6" s="10"/>
      <c r="G6" s="10"/>
      <c r="H6" s="9"/>
      <c r="I6" s="9"/>
      <c r="J6" s="9"/>
      <c r="K6" s="9"/>
    </row>
    <row r="7" spans="1:11" ht="23.25">
      <c r="A7" s="8"/>
      <c r="B7" s="8" t="s">
        <v>50</v>
      </c>
      <c r="C7" s="8"/>
      <c r="D7" s="10"/>
      <c r="E7" s="10"/>
      <c r="F7" s="10"/>
      <c r="G7" s="10"/>
      <c r="H7" s="9"/>
      <c r="I7" s="9"/>
      <c r="J7" s="9"/>
      <c r="K7" s="9"/>
    </row>
    <row r="8" spans="1:11" ht="23.25">
      <c r="A8" s="8" t="s">
        <v>59</v>
      </c>
      <c r="B8" s="8" t="s">
        <v>51</v>
      </c>
      <c r="C8" s="8"/>
      <c r="D8" s="10"/>
      <c r="E8" s="10"/>
      <c r="F8" s="10"/>
      <c r="G8" s="10"/>
      <c r="H8" s="9"/>
      <c r="I8" s="9"/>
      <c r="J8" s="9"/>
      <c r="K8" s="9"/>
    </row>
    <row r="9" spans="1:11" ht="23.25">
      <c r="A9" s="8"/>
      <c r="B9" s="8" t="s">
        <v>52</v>
      </c>
      <c r="C9" s="8" t="s">
        <v>185</v>
      </c>
      <c r="D9" s="10">
        <v>160000</v>
      </c>
      <c r="E9" s="10">
        <v>0</v>
      </c>
      <c r="F9" s="10"/>
      <c r="G9" s="10">
        <f>SUM(E9)</f>
        <v>0</v>
      </c>
      <c r="H9" s="9"/>
      <c r="I9" s="9"/>
      <c r="J9" s="9"/>
      <c r="K9" s="9"/>
    </row>
    <row r="10" spans="1:11" ht="23.25">
      <c r="A10" s="8"/>
      <c r="B10" s="8" t="s">
        <v>53</v>
      </c>
      <c r="C10" s="8" t="s">
        <v>185</v>
      </c>
      <c r="D10" s="10">
        <v>10000</v>
      </c>
      <c r="E10" s="10">
        <v>920</v>
      </c>
      <c r="F10" s="10"/>
      <c r="G10" s="10">
        <f>SUM(E10)</f>
        <v>920</v>
      </c>
      <c r="H10" s="9"/>
      <c r="I10" s="9"/>
      <c r="J10" s="9"/>
      <c r="K10" s="9"/>
    </row>
    <row r="11" spans="1:11" ht="23.25">
      <c r="A11" s="8"/>
      <c r="B11" s="8" t="s">
        <v>54</v>
      </c>
      <c r="C11" s="8"/>
      <c r="D11" s="10"/>
      <c r="E11" s="10"/>
      <c r="F11" s="10"/>
      <c r="G11" s="10"/>
      <c r="H11" s="9"/>
      <c r="I11" s="9"/>
      <c r="J11" s="9"/>
      <c r="K11" s="9"/>
    </row>
    <row r="12" spans="1:11" ht="23.25">
      <c r="A12" s="8" t="s">
        <v>60</v>
      </c>
      <c r="B12" s="8" t="s">
        <v>55</v>
      </c>
      <c r="C12" s="8"/>
      <c r="D12" s="10"/>
      <c r="E12" s="10"/>
      <c r="F12" s="10"/>
      <c r="G12" s="10"/>
      <c r="H12" s="9"/>
      <c r="I12" s="9"/>
      <c r="J12" s="9"/>
      <c r="K12" s="9"/>
    </row>
    <row r="13" spans="1:11" ht="23.25">
      <c r="A13" s="8"/>
      <c r="B13" s="8" t="s">
        <v>56</v>
      </c>
      <c r="C13" s="8"/>
      <c r="D13" s="10"/>
      <c r="E13" s="10"/>
      <c r="F13" s="10"/>
      <c r="G13" s="10"/>
      <c r="H13" s="9"/>
      <c r="I13" s="9"/>
      <c r="J13" s="9"/>
      <c r="K13" s="9"/>
    </row>
    <row r="14" spans="1:11" ht="23.25">
      <c r="A14" s="8" t="s">
        <v>61</v>
      </c>
      <c r="B14" s="8" t="s">
        <v>57</v>
      </c>
      <c r="C14" s="8"/>
      <c r="D14" s="10"/>
      <c r="E14" s="10"/>
      <c r="F14" s="10"/>
      <c r="G14" s="10"/>
      <c r="H14" s="9"/>
      <c r="I14" s="9"/>
      <c r="J14" s="9"/>
      <c r="K14" s="9"/>
    </row>
    <row r="15" spans="1:11" ht="23.25">
      <c r="A15" s="8" t="s">
        <v>62</v>
      </c>
      <c r="B15" s="8" t="s">
        <v>58</v>
      </c>
      <c r="C15" s="8"/>
      <c r="D15" s="10"/>
      <c r="E15" s="10"/>
      <c r="F15" s="10"/>
      <c r="G15" s="10"/>
      <c r="H15" s="9"/>
      <c r="I15" s="9"/>
      <c r="J15" s="9"/>
      <c r="K15" s="9"/>
    </row>
    <row r="16" spans="1:11" ht="23.25">
      <c r="A16" s="8"/>
      <c r="B16" s="8"/>
      <c r="C16" s="8"/>
      <c r="D16" s="10"/>
      <c r="E16" s="10"/>
      <c r="F16" s="10"/>
      <c r="G16" s="10"/>
      <c r="H16" s="9"/>
      <c r="I16" s="9"/>
      <c r="J16" s="9"/>
      <c r="K16" s="9"/>
    </row>
    <row r="17" spans="1:11" ht="23.25">
      <c r="A17" s="8"/>
      <c r="B17" s="8"/>
      <c r="C17" s="8"/>
      <c r="D17" s="10"/>
      <c r="E17" s="10"/>
      <c r="F17" s="10"/>
      <c r="G17" s="10"/>
      <c r="H17" s="9"/>
      <c r="I17" s="9"/>
      <c r="J17" s="9"/>
      <c r="K17" s="9"/>
    </row>
    <row r="18" spans="1:11" s="3" customFormat="1" ht="56.25" customHeight="1">
      <c r="A18" s="293" t="s">
        <v>27</v>
      </c>
      <c r="B18" s="294"/>
      <c r="C18" s="295"/>
      <c r="D18" s="98">
        <f>SUM(D9:D17)</f>
        <v>170000</v>
      </c>
      <c r="E18" s="98">
        <f>SUM(E9:E17)</f>
        <v>920</v>
      </c>
      <c r="F18" s="98">
        <f>SUM(F9:F17)</f>
        <v>0</v>
      </c>
      <c r="G18" s="98">
        <f>SUM(G9:G17)</f>
        <v>920</v>
      </c>
      <c r="H18" s="109"/>
      <c r="I18" s="109"/>
      <c r="J18" s="109"/>
      <c r="K18" s="109"/>
    </row>
    <row r="19" spans="1:11" ht="23.25">
      <c r="A19" s="101"/>
      <c r="B19" s="101"/>
      <c r="C19" s="101"/>
      <c r="D19" s="102"/>
      <c r="E19" s="102"/>
      <c r="F19" s="102"/>
      <c r="G19" s="102"/>
      <c r="H19" s="9"/>
      <c r="I19" s="9"/>
      <c r="J19" s="9"/>
      <c r="K19" s="9"/>
    </row>
    <row r="20" spans="1:9" s="165" customFormat="1" ht="20.25" customHeight="1">
      <c r="A20" s="170"/>
      <c r="B20" s="170"/>
      <c r="C20" s="170"/>
      <c r="D20" s="181"/>
      <c r="E20" s="181"/>
      <c r="F20" s="181"/>
      <c r="G20" s="181"/>
      <c r="H20" s="170"/>
      <c r="I20" s="170"/>
    </row>
    <row r="21" spans="1:9" s="165" customFormat="1" ht="23.25">
      <c r="A21" s="170"/>
      <c r="B21" s="170"/>
      <c r="C21" s="170"/>
      <c r="D21" s="181"/>
      <c r="E21" s="181"/>
      <c r="F21" s="181"/>
      <c r="G21" s="181"/>
      <c r="H21" s="170"/>
      <c r="I21" s="170"/>
    </row>
    <row r="22" spans="4:7" s="170" customFormat="1" ht="39.75" customHeight="1">
      <c r="D22" s="181"/>
      <c r="E22" s="181"/>
      <c r="F22" s="181"/>
      <c r="G22" s="181"/>
    </row>
    <row r="23" spans="1:9" s="165" customFormat="1" ht="30" customHeight="1">
      <c r="A23" s="170"/>
      <c r="B23" s="170"/>
      <c r="C23" s="170"/>
      <c r="D23" s="181"/>
      <c r="E23" s="181"/>
      <c r="F23" s="181"/>
      <c r="G23" s="181"/>
      <c r="H23" s="170"/>
      <c r="I23" s="170"/>
    </row>
  </sheetData>
  <sheetProtection/>
  <mergeCells count="6">
    <mergeCell ref="H5:I5"/>
    <mergeCell ref="J5:K5"/>
    <mergeCell ref="A18:C18"/>
    <mergeCell ref="A1:G1"/>
    <mergeCell ref="A2:G2"/>
    <mergeCell ref="A3:G3"/>
  </mergeCells>
  <printOptions/>
  <pageMargins left="0.89" right="0.29" top="0.12" bottom="0.16" header="0.15" footer="0.16"/>
  <pageSetup orientation="landscape" paperSize="9" scale="9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7">
      <selection activeCell="F33" sqref="F33"/>
    </sheetView>
  </sheetViews>
  <sheetFormatPr defaultColWidth="9.140625" defaultRowHeight="15"/>
  <cols>
    <col min="1" max="1" width="21.421875" style="2" customWidth="1"/>
    <col min="2" max="2" width="14.7109375" style="183" customWidth="1"/>
    <col min="3" max="3" width="14.7109375" style="2" customWidth="1"/>
    <col min="4" max="4" width="21.140625" style="2" customWidth="1"/>
    <col min="5" max="6" width="14.28125" style="2" customWidth="1"/>
    <col min="7" max="9" width="9.140625" style="2" customWidth="1"/>
    <col min="10" max="10" width="11.140625" style="2" bestFit="1" customWidth="1"/>
    <col min="11" max="16384" width="9.140625" style="2" customWidth="1"/>
  </cols>
  <sheetData>
    <row r="1" spans="1:6" ht="23.25">
      <c r="A1" s="291" t="s">
        <v>154</v>
      </c>
      <c r="B1" s="291"/>
      <c r="C1" s="291"/>
      <c r="D1" s="291"/>
      <c r="E1" s="291"/>
      <c r="F1" s="291"/>
    </row>
    <row r="2" spans="1:6" ht="23.25">
      <c r="A2" s="291" t="s">
        <v>17</v>
      </c>
      <c r="B2" s="291"/>
      <c r="C2" s="291"/>
      <c r="D2" s="291"/>
      <c r="E2" s="291"/>
      <c r="F2" s="291"/>
    </row>
    <row r="3" spans="1:6" ht="23.25">
      <c r="A3" s="291" t="s">
        <v>386</v>
      </c>
      <c r="B3" s="291"/>
      <c r="C3" s="291"/>
      <c r="D3" s="291"/>
      <c r="E3" s="291"/>
      <c r="F3" s="291"/>
    </row>
    <row r="4" spans="1:2" ht="19.5" customHeight="1">
      <c r="A4" s="3" t="s">
        <v>359</v>
      </c>
      <c r="B4" s="207"/>
    </row>
    <row r="5" spans="1:9" ht="27" customHeight="1">
      <c r="A5" s="300" t="s">
        <v>18</v>
      </c>
      <c r="B5" s="296" t="s">
        <v>19</v>
      </c>
      <c r="C5" s="297"/>
      <c r="D5" s="293" t="s">
        <v>20</v>
      </c>
      <c r="E5" s="294"/>
      <c r="F5" s="295"/>
      <c r="G5" s="99"/>
      <c r="H5" s="99"/>
      <c r="I5" s="99"/>
    </row>
    <row r="6" spans="1:6" ht="21.75" customHeight="1">
      <c r="A6" s="301"/>
      <c r="B6" s="298"/>
      <c r="C6" s="299"/>
      <c r="D6" s="268" t="s">
        <v>21</v>
      </c>
      <c r="E6" s="293" t="s">
        <v>22</v>
      </c>
      <c r="F6" s="295"/>
    </row>
    <row r="7" spans="1:6" s="183" customFormat="1" ht="26.25" customHeight="1">
      <c r="A7" s="302"/>
      <c r="B7" s="269">
        <v>2561</v>
      </c>
      <c r="C7" s="269">
        <v>2560</v>
      </c>
      <c r="D7" s="283"/>
      <c r="E7" s="283">
        <v>2561</v>
      </c>
      <c r="F7" s="283">
        <v>2560</v>
      </c>
    </row>
    <row r="8" spans="1:6" ht="25.5" customHeight="1">
      <c r="A8" s="38" t="s">
        <v>160</v>
      </c>
      <c r="B8" s="38"/>
      <c r="C8" s="104"/>
      <c r="D8" s="190"/>
      <c r="E8" s="146"/>
      <c r="F8" s="15"/>
    </row>
    <row r="9" spans="1:6" ht="23.25" customHeight="1">
      <c r="A9" s="14" t="s">
        <v>156</v>
      </c>
      <c r="B9" s="22">
        <v>137540</v>
      </c>
      <c r="C9" s="22">
        <v>137540</v>
      </c>
      <c r="D9" s="14" t="s">
        <v>23</v>
      </c>
      <c r="E9" s="189">
        <f>964673+410640</f>
        <v>1375313</v>
      </c>
      <c r="F9" s="10">
        <f>964673</f>
        <v>964673</v>
      </c>
    </row>
    <row r="10" spans="1:6" ht="23.25" customHeight="1">
      <c r="A10" s="14" t="s">
        <v>155</v>
      </c>
      <c r="B10" s="22">
        <v>2470000</v>
      </c>
      <c r="C10" s="22">
        <v>2470000</v>
      </c>
      <c r="D10" s="14" t="s">
        <v>58</v>
      </c>
      <c r="E10" s="189">
        <f>3755699.71+504066.58-134800+191700+159920</f>
        <v>4476586.29</v>
      </c>
      <c r="F10" s="10">
        <f>3755699.71+504066.58-134800+191700+159920</f>
        <v>4476586.29</v>
      </c>
    </row>
    <row r="11" spans="1:6" ht="23.25" customHeight="1">
      <c r="A11" s="14" t="s">
        <v>157</v>
      </c>
      <c r="B11" s="22">
        <v>50376.8</v>
      </c>
      <c r="C11" s="22">
        <v>50376.8</v>
      </c>
      <c r="D11" s="14" t="s">
        <v>24</v>
      </c>
      <c r="E11" s="189">
        <v>2612610</v>
      </c>
      <c r="F11" s="10">
        <v>2612610</v>
      </c>
    </row>
    <row r="12" spans="1:6" ht="23.25" customHeight="1">
      <c r="A12" s="14" t="s">
        <v>158</v>
      </c>
      <c r="B12" s="22">
        <v>70000</v>
      </c>
      <c r="C12" s="22">
        <v>70000</v>
      </c>
      <c r="D12" s="14" t="s">
        <v>25</v>
      </c>
      <c r="E12" s="189">
        <v>0</v>
      </c>
      <c r="F12" s="10">
        <v>0</v>
      </c>
    </row>
    <row r="13" spans="1:6" ht="23.25" customHeight="1">
      <c r="A13" s="14" t="s">
        <v>159</v>
      </c>
      <c r="B13" s="22">
        <v>21852</v>
      </c>
      <c r="C13" s="22">
        <v>21852</v>
      </c>
      <c r="D13" s="14" t="s">
        <v>26</v>
      </c>
      <c r="E13" s="189">
        <v>0</v>
      </c>
      <c r="F13" s="10">
        <v>0</v>
      </c>
    </row>
    <row r="14" spans="1:6" ht="24" customHeight="1">
      <c r="A14" s="14"/>
      <c r="B14" s="22"/>
      <c r="C14" s="22"/>
      <c r="D14" s="27" t="s">
        <v>170</v>
      </c>
      <c r="E14" s="189">
        <v>70000</v>
      </c>
      <c r="F14" s="10">
        <v>70000</v>
      </c>
    </row>
    <row r="15" spans="1:6" ht="23.25" customHeight="1">
      <c r="A15" s="14" t="s">
        <v>131</v>
      </c>
      <c r="B15" s="22"/>
      <c r="C15" s="22"/>
      <c r="D15" s="27" t="s">
        <v>444</v>
      </c>
      <c r="E15" s="189">
        <v>14000</v>
      </c>
      <c r="F15" s="189">
        <v>14000</v>
      </c>
    </row>
    <row r="16" spans="1:10" ht="24" customHeight="1">
      <c r="A16" s="14" t="s">
        <v>161</v>
      </c>
      <c r="B16" s="22">
        <v>2357494.78</v>
      </c>
      <c r="C16" s="22">
        <v>2195854.78</v>
      </c>
      <c r="D16" s="14"/>
      <c r="E16" s="190"/>
      <c r="F16" s="8"/>
      <c r="J16" s="194"/>
    </row>
    <row r="17" spans="1:6" ht="24" customHeight="1">
      <c r="A17" s="14" t="s">
        <v>162</v>
      </c>
      <c r="B17" s="22">
        <v>993573</v>
      </c>
      <c r="C17" s="22">
        <v>933573</v>
      </c>
      <c r="D17" s="14"/>
      <c r="E17" s="190"/>
      <c r="F17" s="8"/>
    </row>
    <row r="18" spans="1:6" ht="24" customHeight="1">
      <c r="A18" s="27" t="s">
        <v>163</v>
      </c>
      <c r="B18" s="22">
        <v>364713</v>
      </c>
      <c r="C18" s="22">
        <v>364713</v>
      </c>
      <c r="D18" s="14"/>
      <c r="E18" s="190"/>
      <c r="F18" s="8"/>
    </row>
    <row r="19" spans="1:6" ht="24" customHeight="1">
      <c r="A19" s="14" t="s">
        <v>164</v>
      </c>
      <c r="B19" s="22">
        <v>111350</v>
      </c>
      <c r="C19" s="22">
        <v>87350</v>
      </c>
      <c r="D19" s="14"/>
      <c r="E19" s="190"/>
      <c r="F19" s="8"/>
    </row>
    <row r="20" spans="1:6" ht="24" customHeight="1">
      <c r="A20" s="14" t="s">
        <v>165</v>
      </c>
      <c r="B20" s="22">
        <f>404200+14500</f>
        <v>418700</v>
      </c>
      <c r="C20" s="22">
        <f>404200+14500</f>
        <v>418700</v>
      </c>
      <c r="D20" s="14"/>
      <c r="E20" s="190"/>
      <c r="F20" s="8"/>
    </row>
    <row r="21" spans="1:6" ht="24" customHeight="1">
      <c r="A21" s="27" t="s">
        <v>166</v>
      </c>
      <c r="B21" s="22">
        <v>655100</v>
      </c>
      <c r="C21" s="22">
        <v>655100</v>
      </c>
      <c r="D21" s="14"/>
      <c r="E21" s="190"/>
      <c r="F21" s="8"/>
    </row>
    <row r="22" spans="1:6" ht="24" customHeight="1">
      <c r="A22" s="14" t="s">
        <v>167</v>
      </c>
      <c r="B22" s="22">
        <v>427029.71</v>
      </c>
      <c r="C22" s="22">
        <v>427029.71</v>
      </c>
      <c r="D22" s="14"/>
      <c r="E22" s="190"/>
      <c r="F22" s="8"/>
    </row>
    <row r="23" spans="1:6" ht="24" customHeight="1">
      <c r="A23" s="190" t="s">
        <v>168</v>
      </c>
      <c r="B23" s="22">
        <v>19080</v>
      </c>
      <c r="C23" s="22">
        <v>19080</v>
      </c>
      <c r="D23" s="14"/>
      <c r="E23" s="190"/>
      <c r="F23" s="8"/>
    </row>
    <row r="24" spans="1:6" ht="24" customHeight="1">
      <c r="A24" s="190" t="s">
        <v>169</v>
      </c>
      <c r="B24" s="22">
        <v>11900</v>
      </c>
      <c r="C24" s="22">
        <v>11900</v>
      </c>
      <c r="D24" s="14"/>
      <c r="E24" s="190"/>
      <c r="F24" s="8"/>
    </row>
    <row r="25" spans="1:6" ht="24" customHeight="1">
      <c r="A25" s="190" t="s">
        <v>171</v>
      </c>
      <c r="B25" s="22">
        <f>69000+38000</f>
        <v>107000</v>
      </c>
      <c r="C25" s="22">
        <f>69000+38000</f>
        <v>107000</v>
      </c>
      <c r="D25" s="14"/>
      <c r="E25" s="190"/>
      <c r="F25" s="8"/>
    </row>
    <row r="26" spans="1:6" ht="24" customHeight="1">
      <c r="A26" s="190" t="s">
        <v>287</v>
      </c>
      <c r="B26" s="22">
        <v>30000</v>
      </c>
      <c r="C26" s="22">
        <v>30000</v>
      </c>
      <c r="D26" s="14"/>
      <c r="E26" s="190"/>
      <c r="F26" s="8"/>
    </row>
    <row r="27" spans="1:6" s="183" customFormat="1" ht="24" customHeight="1">
      <c r="A27" s="284" t="s">
        <v>434</v>
      </c>
      <c r="B27" s="22">
        <v>14000</v>
      </c>
      <c r="C27" s="22">
        <v>14000</v>
      </c>
      <c r="D27" s="167"/>
      <c r="E27" s="190"/>
      <c r="F27" s="190"/>
    </row>
    <row r="28" spans="1:6" ht="24" customHeight="1">
      <c r="A28" s="126" t="s">
        <v>445</v>
      </c>
      <c r="B28" s="22">
        <v>288800</v>
      </c>
      <c r="C28" s="22">
        <v>123800</v>
      </c>
      <c r="D28" s="14"/>
      <c r="E28" s="190"/>
      <c r="F28" s="8"/>
    </row>
    <row r="29" spans="1:6" ht="29.25" customHeight="1">
      <c r="A29" s="233" t="s">
        <v>27</v>
      </c>
      <c r="B29" s="282">
        <f>SUM(B9:B28)</f>
        <v>8548509.29</v>
      </c>
      <c r="C29" s="105">
        <f>SUM(C9:C28)</f>
        <v>8137869.29</v>
      </c>
      <c r="D29" s="17"/>
      <c r="E29" s="106">
        <f>SUM(E9:E15)</f>
        <v>8548509.29</v>
      </c>
      <c r="F29" s="106">
        <f>SUM(F9:F15)</f>
        <v>8137869.29</v>
      </c>
    </row>
    <row r="30" spans="4:5" ht="12" customHeight="1">
      <c r="D30" s="41"/>
      <c r="E30" s="41"/>
    </row>
    <row r="31" spans="4:5" ht="23.25">
      <c r="D31" s="41"/>
      <c r="E31" s="41"/>
    </row>
    <row r="32" spans="1:9" s="165" customFormat="1" ht="23.25">
      <c r="A32" s="165" t="s">
        <v>320</v>
      </c>
      <c r="B32" s="183"/>
      <c r="C32" s="291" t="s">
        <v>358</v>
      </c>
      <c r="D32" s="291"/>
      <c r="E32" s="180"/>
      <c r="G32" s="2"/>
      <c r="H32" s="2"/>
      <c r="I32" s="2"/>
    </row>
    <row r="33" spans="1:9" s="165" customFormat="1" ht="23.25">
      <c r="A33" s="180" t="s">
        <v>321</v>
      </c>
      <c r="B33" s="232"/>
      <c r="C33" s="291" t="s">
        <v>347</v>
      </c>
      <c r="D33" s="291"/>
      <c r="E33" s="180"/>
      <c r="G33" s="2"/>
      <c r="H33" s="2"/>
      <c r="I33" s="2"/>
    </row>
    <row r="34" spans="1:9" s="165" customFormat="1" ht="17.25" customHeight="1">
      <c r="A34" s="180"/>
      <c r="B34" s="232"/>
      <c r="C34" s="180"/>
      <c r="D34" s="180"/>
      <c r="E34" s="180"/>
      <c r="G34" s="2"/>
      <c r="H34" s="2"/>
      <c r="I34" s="2"/>
    </row>
    <row r="35" spans="1:9" s="165" customFormat="1" ht="17.25" customHeight="1">
      <c r="A35" s="180"/>
      <c r="B35" s="232"/>
      <c r="C35" s="180"/>
      <c r="D35" s="180"/>
      <c r="E35" s="180"/>
      <c r="G35" s="2"/>
      <c r="H35" s="2"/>
      <c r="I35" s="2"/>
    </row>
    <row r="36" spans="1:9" s="165" customFormat="1" ht="23.25">
      <c r="A36" s="232" t="s">
        <v>324</v>
      </c>
      <c r="B36" s="232"/>
      <c r="D36" s="291" t="s">
        <v>322</v>
      </c>
      <c r="E36" s="291"/>
      <c r="F36" s="291"/>
      <c r="G36" s="2"/>
      <c r="H36" s="2"/>
      <c r="I36" s="2"/>
    </row>
    <row r="37" spans="1:9" s="165" customFormat="1" ht="23.25">
      <c r="A37" s="232" t="s">
        <v>325</v>
      </c>
      <c r="B37" s="232"/>
      <c r="D37" s="291" t="s">
        <v>323</v>
      </c>
      <c r="E37" s="291"/>
      <c r="F37" s="291"/>
      <c r="G37" s="2"/>
      <c r="H37" s="2"/>
      <c r="I37" s="2"/>
    </row>
  </sheetData>
  <sheetProtection/>
  <mergeCells count="11">
    <mergeCell ref="C32:D32"/>
    <mergeCell ref="C33:D33"/>
    <mergeCell ref="D36:F36"/>
    <mergeCell ref="D37:F37"/>
    <mergeCell ref="A5:A7"/>
    <mergeCell ref="A1:F1"/>
    <mergeCell ref="A2:F2"/>
    <mergeCell ref="A3:F3"/>
    <mergeCell ref="D5:F5"/>
    <mergeCell ref="E6:F6"/>
    <mergeCell ref="B5:C6"/>
  </mergeCells>
  <printOptions/>
  <pageMargins left="0.4330708661417323" right="0.2362204724409449" top="0.7480314960629921" bottom="0.7480314960629921" header="0.31496062992125984" footer="0.31496062992125984"/>
  <pageSetup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E1">
      <selection activeCell="L21" sqref="L21"/>
    </sheetView>
  </sheetViews>
  <sheetFormatPr defaultColWidth="9.140625" defaultRowHeight="15"/>
  <cols>
    <col min="1" max="1" width="13.00390625" style="139" customWidth="1"/>
    <col min="2" max="2" width="18.28125" style="139" customWidth="1"/>
    <col min="3" max="4" width="14.421875" style="139" customWidth="1"/>
    <col min="5" max="5" width="13.28125" style="139" customWidth="1"/>
    <col min="6" max="6" width="12.8515625" style="139" customWidth="1"/>
    <col min="7" max="7" width="11.8515625" style="139" customWidth="1"/>
    <col min="8" max="8" width="11.28125" style="139" customWidth="1"/>
    <col min="9" max="9" width="12.421875" style="139" customWidth="1"/>
    <col min="10" max="11" width="11.421875" style="139" customWidth="1"/>
    <col min="12" max="12" width="12.140625" style="139" customWidth="1"/>
    <col min="13" max="13" width="10.421875" style="139" customWidth="1"/>
    <col min="14" max="14" width="10.57421875" style="139" customWidth="1"/>
    <col min="15" max="15" width="12.421875" style="139" customWidth="1"/>
    <col min="16" max="16" width="12.57421875" style="139" customWidth="1"/>
    <col min="17" max="17" width="17.140625" style="139" customWidth="1"/>
    <col min="18" max="18" width="13.28125" style="139" bestFit="1" customWidth="1"/>
    <col min="19" max="16384" width="9.00390625" style="139" customWidth="1"/>
  </cols>
  <sheetData>
    <row r="1" spans="1:16" ht="26.25">
      <c r="A1" s="324" t="s">
        <v>172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</row>
    <row r="2" spans="1:16" ht="26.25">
      <c r="A2" s="324" t="s">
        <v>94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</row>
    <row r="3" spans="1:16" ht="26.25">
      <c r="A3" s="324" t="s">
        <v>378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</row>
    <row r="5" spans="1:16" s="140" customFormat="1" ht="19.5" customHeight="1">
      <c r="A5" s="328" t="s">
        <v>43</v>
      </c>
      <c r="B5" s="328" t="s">
        <v>32</v>
      </c>
      <c r="C5" s="328" t="s">
        <v>29</v>
      </c>
      <c r="D5" s="296" t="s">
        <v>30</v>
      </c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297"/>
    </row>
    <row r="6" spans="1:16" s="140" customFormat="1" ht="19.5" customHeight="1">
      <c r="A6" s="331"/>
      <c r="B6" s="331"/>
      <c r="C6" s="331"/>
      <c r="D6" s="298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299"/>
    </row>
    <row r="7" spans="1:16" s="140" customFormat="1" ht="87" customHeight="1">
      <c r="A7" s="331"/>
      <c r="B7" s="331"/>
      <c r="C7" s="331"/>
      <c r="D7" s="141" t="s">
        <v>134</v>
      </c>
      <c r="E7" s="141" t="s">
        <v>186</v>
      </c>
      <c r="F7" s="142" t="s">
        <v>99</v>
      </c>
      <c r="G7" s="142" t="s">
        <v>70</v>
      </c>
      <c r="H7" s="141" t="s">
        <v>187</v>
      </c>
      <c r="I7" s="141" t="s">
        <v>188</v>
      </c>
      <c r="J7" s="141" t="s">
        <v>178</v>
      </c>
      <c r="K7" s="141" t="s">
        <v>189</v>
      </c>
      <c r="L7" s="143" t="s">
        <v>190</v>
      </c>
      <c r="M7" s="144" t="s">
        <v>110</v>
      </c>
      <c r="N7" s="143" t="s">
        <v>191</v>
      </c>
      <c r="O7" s="142" t="s">
        <v>45</v>
      </c>
      <c r="P7" s="142" t="s">
        <v>27</v>
      </c>
    </row>
    <row r="8" spans="1:16" s="140" customFormat="1" ht="24.75" customHeight="1">
      <c r="A8" s="145" t="s">
        <v>111</v>
      </c>
      <c r="B8" s="146"/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>
        <f>SUM(D8:O8)</f>
        <v>0</v>
      </c>
    </row>
    <row r="9" spans="1:18" s="140" customFormat="1" ht="24.75" customHeight="1">
      <c r="A9" s="148" t="s">
        <v>71</v>
      </c>
      <c r="B9" s="148" t="s">
        <v>49</v>
      </c>
      <c r="C9" s="148" t="s">
        <v>132</v>
      </c>
      <c r="D9" s="150">
        <f>SUM(บริหารทั่วไป!D7)</f>
        <v>2571120</v>
      </c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>
        <f aca="true" t="shared" si="0" ref="P9:P20">SUM(D9:O9)</f>
        <v>2571120</v>
      </c>
      <c r="Q9" s="151"/>
      <c r="R9" s="152"/>
    </row>
    <row r="10" spans="1:18" s="140" customFormat="1" ht="24.75" customHeight="1">
      <c r="A10" s="148"/>
      <c r="B10" s="148" t="s">
        <v>50</v>
      </c>
      <c r="C10" s="148" t="s">
        <v>132</v>
      </c>
      <c r="D10" s="150">
        <f>SUM(บริหารทั่วไป!H8)</f>
        <v>4358673</v>
      </c>
      <c r="E10" s="150"/>
      <c r="F10" s="150">
        <f>SUM(การศึกษา!I6)</f>
        <v>559980</v>
      </c>
      <c r="G10" s="150"/>
      <c r="H10" s="150"/>
      <c r="I10" s="150">
        <f>SUM(เคหะและชุมชน!J9)</f>
        <v>878170</v>
      </c>
      <c r="J10" s="150"/>
      <c r="K10" s="150"/>
      <c r="L10" s="150"/>
      <c r="M10" s="150"/>
      <c r="N10" s="150"/>
      <c r="O10" s="150"/>
      <c r="P10" s="150">
        <f>SUM(D10:O10)</f>
        <v>5796823</v>
      </c>
      <c r="Q10" s="151"/>
      <c r="R10" s="151"/>
    </row>
    <row r="11" spans="1:18" s="140" customFormat="1" ht="24.75" customHeight="1">
      <c r="A11" s="148" t="s">
        <v>59</v>
      </c>
      <c r="B11" s="148" t="s">
        <v>51</v>
      </c>
      <c r="C11" s="148" t="s">
        <v>132</v>
      </c>
      <c r="D11" s="150">
        <f>SUM(บริหารทั่วไป!H9)</f>
        <v>139900</v>
      </c>
      <c r="E11" s="150"/>
      <c r="F11" s="150">
        <f>SUM(การศึกษา!I7)</f>
        <v>36000</v>
      </c>
      <c r="G11" s="150"/>
      <c r="H11" s="150"/>
      <c r="I11" s="150">
        <f>SUM(เคหะและชุมชน!J10)</f>
        <v>67000</v>
      </c>
      <c r="J11" s="150"/>
      <c r="K11" s="150"/>
      <c r="L11" s="150"/>
      <c r="M11" s="150"/>
      <c r="N11" s="150"/>
      <c r="O11" s="150"/>
      <c r="P11" s="150">
        <f t="shared" si="0"/>
        <v>242900</v>
      </c>
      <c r="R11" s="152"/>
    </row>
    <row r="12" spans="1:18" s="140" customFormat="1" ht="24.75" customHeight="1">
      <c r="A12" s="148"/>
      <c r="B12" s="148" t="s">
        <v>52</v>
      </c>
      <c r="C12" s="148" t="s">
        <v>132</v>
      </c>
      <c r="D12" s="150">
        <f>SUM(บริหารทั่วไป!H10)</f>
        <v>429979.25</v>
      </c>
      <c r="E12" s="150">
        <f>SUM(รักษาความสงบ!E9)</f>
        <v>2520</v>
      </c>
      <c r="F12" s="150">
        <f>SUM(การศึกษา!I8)</f>
        <v>487846</v>
      </c>
      <c r="G12" s="150">
        <f>SUM(สาธารณสุข!E11)</f>
        <v>89630</v>
      </c>
      <c r="H12" s="150">
        <f>SUM(สังคมสงเคราะห์!E10)</f>
        <v>0</v>
      </c>
      <c r="I12" s="150">
        <f>SUM(เคหะและชุมชน!J11)</f>
        <v>33280</v>
      </c>
      <c r="J12" s="150">
        <f>SUM(ความเข้มแข็ง!E11)</f>
        <v>12000</v>
      </c>
      <c r="K12" s="150">
        <f>SUM(นันทนาการ!G9)</f>
        <v>164373</v>
      </c>
      <c r="L12" s="150"/>
      <c r="M12" s="150">
        <f>SUM(เกษตร!E9)</f>
        <v>0</v>
      </c>
      <c r="N12" s="150"/>
      <c r="O12" s="150"/>
      <c r="P12" s="150">
        <f>SUM(D12:O12)</f>
        <v>1219628.25</v>
      </c>
      <c r="Q12" s="152"/>
      <c r="R12" s="151"/>
    </row>
    <row r="13" spans="1:18" s="140" customFormat="1" ht="24.75" customHeight="1">
      <c r="A13" s="148"/>
      <c r="B13" s="148" t="s">
        <v>53</v>
      </c>
      <c r="C13" s="148" t="s">
        <v>132</v>
      </c>
      <c r="D13" s="150">
        <f>SUM(บริหารทั่วไป!H11)</f>
        <v>302516.9</v>
      </c>
      <c r="E13" s="150"/>
      <c r="F13" s="150">
        <f>SUM(การศึกษา!I9)</f>
        <v>630724.46</v>
      </c>
      <c r="G13" s="150"/>
      <c r="H13" s="150"/>
      <c r="I13" s="150">
        <f>SUM(เคหะและชุมชน!J12)</f>
        <v>73772</v>
      </c>
      <c r="J13" s="150"/>
      <c r="K13" s="150"/>
      <c r="L13" s="150"/>
      <c r="M13" s="150">
        <f>SUM(เกษตร!E10)</f>
        <v>920</v>
      </c>
      <c r="N13" s="150"/>
      <c r="O13" s="150"/>
      <c r="P13" s="150">
        <f t="shared" si="0"/>
        <v>1007933.36</v>
      </c>
      <c r="Q13" s="152"/>
      <c r="R13" s="151"/>
    </row>
    <row r="14" spans="1:18" s="140" customFormat="1" ht="24.75" customHeight="1">
      <c r="A14" s="148"/>
      <c r="B14" s="148" t="s">
        <v>54</v>
      </c>
      <c r="C14" s="148" t="s">
        <v>132</v>
      </c>
      <c r="D14" s="150">
        <f>SUM(บริหารทั่วไป!H12)</f>
        <v>208243.54</v>
      </c>
      <c r="E14" s="150"/>
      <c r="F14" s="150">
        <f>SUM(การศึกษา!I10)</f>
        <v>14134.95</v>
      </c>
      <c r="G14" s="150"/>
      <c r="H14" s="150"/>
      <c r="I14" s="150">
        <f>SUM(เคหะและชุมชน!J13)</f>
        <v>0</v>
      </c>
      <c r="J14" s="150"/>
      <c r="K14" s="150"/>
      <c r="L14" s="150"/>
      <c r="M14" s="150"/>
      <c r="N14" s="150"/>
      <c r="O14" s="150"/>
      <c r="P14" s="150">
        <f t="shared" si="0"/>
        <v>222378.49000000002</v>
      </c>
      <c r="Q14" s="194"/>
      <c r="R14" s="151"/>
    </row>
    <row r="15" spans="1:18" s="140" customFormat="1" ht="24.75" customHeight="1">
      <c r="A15" s="148" t="s">
        <v>60</v>
      </c>
      <c r="B15" s="148" t="s">
        <v>55</v>
      </c>
      <c r="C15" s="148" t="s">
        <v>132</v>
      </c>
      <c r="D15" s="150">
        <f>SUM(บริหารทั่วไป!H13)</f>
        <v>252840</v>
      </c>
      <c r="E15" s="150"/>
      <c r="F15" s="150">
        <f>SUM(การศึกษา!I11)</f>
        <v>32800</v>
      </c>
      <c r="G15" s="150"/>
      <c r="H15" s="150"/>
      <c r="I15" s="150">
        <f>SUM(เคหะและชุมชน!J14)</f>
        <v>65000</v>
      </c>
      <c r="J15" s="150"/>
      <c r="K15" s="150"/>
      <c r="L15" s="150"/>
      <c r="M15" s="150"/>
      <c r="N15" s="150"/>
      <c r="O15" s="150"/>
      <c r="P15" s="150">
        <f t="shared" si="0"/>
        <v>350640</v>
      </c>
      <c r="R15" s="151"/>
    </row>
    <row r="16" spans="1:18" s="140" customFormat="1" ht="24.75" customHeight="1">
      <c r="A16" s="148"/>
      <c r="B16" s="148" t="s">
        <v>56</v>
      </c>
      <c r="C16" s="148"/>
      <c r="D16" s="150">
        <f>SUM(บริหารทั่วไป!H14)</f>
        <v>0</v>
      </c>
      <c r="E16" s="150"/>
      <c r="F16" s="150">
        <f>SUM(การศึกษา!I12)</f>
        <v>0</v>
      </c>
      <c r="G16" s="150"/>
      <c r="H16" s="150"/>
      <c r="I16" s="150">
        <f>SUM(เคหะและชุมชน!J15)</f>
        <v>0</v>
      </c>
      <c r="J16" s="150"/>
      <c r="K16" s="150"/>
      <c r="L16" s="150"/>
      <c r="M16" s="150"/>
      <c r="N16" s="150"/>
      <c r="O16" s="150"/>
      <c r="P16" s="150">
        <f t="shared" si="0"/>
        <v>0</v>
      </c>
      <c r="R16" s="151"/>
    </row>
    <row r="17" spans="1:18" s="183" customFormat="1" ht="24.75" customHeight="1">
      <c r="A17" s="148"/>
      <c r="B17" s="148"/>
      <c r="C17" s="148" t="s">
        <v>433</v>
      </c>
      <c r="D17" s="150"/>
      <c r="E17" s="150"/>
      <c r="F17" s="150"/>
      <c r="G17" s="150"/>
      <c r="H17" s="150"/>
      <c r="I17" s="150"/>
      <c r="J17" s="150"/>
      <c r="K17" s="150"/>
      <c r="L17" s="150">
        <v>4431409.52</v>
      </c>
      <c r="M17" s="150"/>
      <c r="N17" s="150"/>
      <c r="O17" s="150"/>
      <c r="P17" s="150">
        <f>SUM(อตสาหกรรม!G18)</f>
        <v>4431409.52</v>
      </c>
      <c r="R17" s="194"/>
    </row>
    <row r="18" spans="1:16" s="140" customFormat="1" ht="24.75" customHeight="1">
      <c r="A18" s="148" t="s">
        <v>61</v>
      </c>
      <c r="B18" s="148" t="s">
        <v>57</v>
      </c>
      <c r="C18" s="148"/>
      <c r="D18" s="150">
        <f>SUM(บริหารทั่วไป!H15)</f>
        <v>0</v>
      </c>
      <c r="E18" s="150"/>
      <c r="F18" s="150">
        <f>SUM(การศึกษา!I13)</f>
        <v>0</v>
      </c>
      <c r="G18" s="150"/>
      <c r="H18" s="150"/>
      <c r="I18" s="150">
        <f>SUM(เคหะและชุมชน!J16)</f>
        <v>0</v>
      </c>
      <c r="J18" s="150"/>
      <c r="K18" s="150"/>
      <c r="L18" s="150"/>
      <c r="M18" s="150"/>
      <c r="N18" s="150"/>
      <c r="O18" s="150"/>
      <c r="P18" s="150">
        <f t="shared" si="0"/>
        <v>0</v>
      </c>
    </row>
    <row r="19" spans="1:16" s="140" customFormat="1" ht="24.75" customHeight="1">
      <c r="A19" s="148" t="s">
        <v>62</v>
      </c>
      <c r="B19" s="148" t="s">
        <v>58</v>
      </c>
      <c r="C19" s="148" t="s">
        <v>132</v>
      </c>
      <c r="D19" s="150">
        <f>SUM(บริหารทั่วไป!H16)</f>
        <v>0</v>
      </c>
      <c r="E19" s="150"/>
      <c r="F19" s="150">
        <f>SUM(การศึกษา!F14)</f>
        <v>1107000</v>
      </c>
      <c r="G19" s="150">
        <f>SUM(สาธารณสุข!E17)</f>
        <v>200000</v>
      </c>
      <c r="H19" s="150"/>
      <c r="I19" s="189">
        <v>407671.57</v>
      </c>
      <c r="J19" s="150"/>
      <c r="K19" s="150"/>
      <c r="L19" s="189"/>
      <c r="M19" s="150"/>
      <c r="N19" s="150"/>
      <c r="O19" s="150"/>
      <c r="P19" s="150">
        <f t="shared" si="0"/>
        <v>1714671.57</v>
      </c>
    </row>
    <row r="20" spans="1:16" s="140" customFormat="1" ht="24.75" customHeight="1">
      <c r="A20" s="148" t="s">
        <v>45</v>
      </c>
      <c r="B20" s="148" t="s">
        <v>45</v>
      </c>
      <c r="C20" s="148"/>
      <c r="D20" s="149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3">
        <f>SUM(งบกลาง!F15)</f>
        <v>9495658</v>
      </c>
      <c r="P20" s="150">
        <f t="shared" si="0"/>
        <v>9495658</v>
      </c>
    </row>
    <row r="21" spans="1:17" s="156" customFormat="1" ht="43.5" customHeight="1" thickBot="1">
      <c r="A21" s="338" t="s">
        <v>27</v>
      </c>
      <c r="B21" s="339"/>
      <c r="C21" s="340"/>
      <c r="D21" s="154">
        <f aca="true" t="shared" si="1" ref="D21:P21">SUM(D9:D20)</f>
        <v>8263272.69</v>
      </c>
      <c r="E21" s="154">
        <f t="shared" si="1"/>
        <v>2520</v>
      </c>
      <c r="F21" s="154">
        <f t="shared" si="1"/>
        <v>2868485.41</v>
      </c>
      <c r="G21" s="154">
        <f t="shared" si="1"/>
        <v>289630</v>
      </c>
      <c r="H21" s="154">
        <f t="shared" si="1"/>
        <v>0</v>
      </c>
      <c r="I21" s="154">
        <f t="shared" si="1"/>
        <v>1524893.57</v>
      </c>
      <c r="J21" s="154">
        <f t="shared" si="1"/>
        <v>12000</v>
      </c>
      <c r="K21" s="154">
        <f t="shared" si="1"/>
        <v>164373</v>
      </c>
      <c r="L21" s="154">
        <f t="shared" si="1"/>
        <v>4431409.52</v>
      </c>
      <c r="M21" s="154">
        <f t="shared" si="1"/>
        <v>920</v>
      </c>
      <c r="N21" s="154">
        <f t="shared" si="1"/>
        <v>0</v>
      </c>
      <c r="O21" s="154">
        <f t="shared" si="1"/>
        <v>9495658</v>
      </c>
      <c r="P21" s="154">
        <f t="shared" si="1"/>
        <v>27053162.189999998</v>
      </c>
      <c r="Q21" s="155"/>
    </row>
    <row r="22" spans="1:17" s="140" customFormat="1" ht="30" customHeight="1" thickTop="1">
      <c r="A22" s="157"/>
      <c r="B22" s="158"/>
      <c r="C22" s="158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1"/>
    </row>
    <row r="23" spans="1:16" s="140" customFormat="1" ht="23.25">
      <c r="A23" s="160" t="s">
        <v>319</v>
      </c>
      <c r="C23" s="160"/>
      <c r="D23" s="179" t="s">
        <v>319</v>
      </c>
      <c r="G23" s="160" t="s">
        <v>319</v>
      </c>
      <c r="L23" s="140" t="s">
        <v>319</v>
      </c>
      <c r="P23" s="151"/>
    </row>
    <row r="24" spans="1:14" s="140" customFormat="1" ht="23.25">
      <c r="A24" s="291" t="s">
        <v>320</v>
      </c>
      <c r="B24" s="291"/>
      <c r="C24" s="180"/>
      <c r="D24" s="99" t="s">
        <v>357</v>
      </c>
      <c r="E24" s="99"/>
      <c r="F24" s="180"/>
      <c r="G24" s="291" t="s">
        <v>324</v>
      </c>
      <c r="H24" s="291"/>
      <c r="I24" s="291"/>
      <c r="L24" s="291" t="s">
        <v>322</v>
      </c>
      <c r="M24" s="291"/>
      <c r="N24" s="291"/>
    </row>
    <row r="25" spans="1:14" s="140" customFormat="1" ht="23.25">
      <c r="A25" s="291" t="s">
        <v>321</v>
      </c>
      <c r="B25" s="291"/>
      <c r="C25" s="180"/>
      <c r="D25" s="291" t="s">
        <v>356</v>
      </c>
      <c r="E25" s="291"/>
      <c r="F25" s="291"/>
      <c r="G25" s="291" t="s">
        <v>325</v>
      </c>
      <c r="H25" s="291"/>
      <c r="I25" s="291"/>
      <c r="L25" s="291" t="s">
        <v>323</v>
      </c>
      <c r="M25" s="291"/>
      <c r="N25" s="291"/>
    </row>
  </sheetData>
  <sheetProtection/>
  <mergeCells count="15">
    <mergeCell ref="L24:N24"/>
    <mergeCell ref="G25:I25"/>
    <mergeCell ref="L25:N25"/>
    <mergeCell ref="A24:B24"/>
    <mergeCell ref="A25:B25"/>
    <mergeCell ref="D25:F25"/>
    <mergeCell ref="G24:I24"/>
    <mergeCell ref="A21:C21"/>
    <mergeCell ref="A1:P1"/>
    <mergeCell ref="A2:P2"/>
    <mergeCell ref="A3:P3"/>
    <mergeCell ref="A5:A7"/>
    <mergeCell ref="B5:B7"/>
    <mergeCell ref="C5:C7"/>
    <mergeCell ref="D5:P6"/>
  </mergeCells>
  <printOptions/>
  <pageMargins left="0.41" right="0.2755905511811024" top="0.11811023622047245" bottom="0.35433070866141736" header="0.13" footer="0.31496062992125984"/>
  <pageSetup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9">
      <selection activeCell="C25" sqref="C25"/>
    </sheetView>
  </sheetViews>
  <sheetFormatPr defaultColWidth="9.140625" defaultRowHeight="15"/>
  <cols>
    <col min="1" max="1" width="12.8515625" style="0" customWidth="1"/>
    <col min="2" max="2" width="9.7109375" style="0" customWidth="1"/>
    <col min="3" max="3" width="8.421875" style="0" customWidth="1"/>
    <col min="4" max="4" width="11.00390625" style="0" customWidth="1"/>
    <col min="5" max="5" width="10.28125" style="0" customWidth="1"/>
    <col min="7" max="7" width="10.7109375" style="0" customWidth="1"/>
    <col min="9" max="9" width="12.57421875" style="0" customWidth="1"/>
    <col min="10" max="10" width="11.421875" style="0" customWidth="1"/>
    <col min="11" max="11" width="12.28125" style="0" customWidth="1"/>
    <col min="12" max="12" width="11.421875" style="0" customWidth="1"/>
    <col min="14" max="14" width="9.57421875" style="0" customWidth="1"/>
    <col min="15" max="15" width="9.7109375" style="0" customWidth="1"/>
    <col min="16" max="16" width="12.140625" style="0" customWidth="1"/>
  </cols>
  <sheetData>
    <row r="1" spans="1:16" ht="26.25">
      <c r="A1" s="343" t="s">
        <v>172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</row>
    <row r="2" spans="1:16" ht="26.25">
      <c r="A2" s="343" t="s">
        <v>112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</row>
    <row r="3" spans="1:16" ht="26.25">
      <c r="A3" s="343" t="s">
        <v>378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</row>
    <row r="5" spans="1:16" s="176" customFormat="1" ht="19.5" customHeight="1">
      <c r="A5" s="351" t="s">
        <v>43</v>
      </c>
      <c r="B5" s="345" t="s">
        <v>32</v>
      </c>
      <c r="C5" s="346"/>
      <c r="D5" s="296" t="s">
        <v>30</v>
      </c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297"/>
    </row>
    <row r="6" spans="1:16" s="176" customFormat="1" ht="19.5" customHeight="1">
      <c r="A6" s="352"/>
      <c r="B6" s="347"/>
      <c r="C6" s="348"/>
      <c r="D6" s="298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299"/>
    </row>
    <row r="7" spans="1:16" s="176" customFormat="1" ht="76.5" customHeight="1">
      <c r="A7" s="352"/>
      <c r="B7" s="347"/>
      <c r="C7" s="348"/>
      <c r="D7" s="224" t="s">
        <v>134</v>
      </c>
      <c r="E7" s="224" t="s">
        <v>186</v>
      </c>
      <c r="F7" s="225" t="s">
        <v>99</v>
      </c>
      <c r="G7" s="225" t="s">
        <v>70</v>
      </c>
      <c r="H7" s="225" t="s">
        <v>113</v>
      </c>
      <c r="I7" s="226" t="s">
        <v>188</v>
      </c>
      <c r="J7" s="224" t="s">
        <v>178</v>
      </c>
      <c r="K7" s="224" t="s">
        <v>189</v>
      </c>
      <c r="L7" s="227" t="s">
        <v>190</v>
      </c>
      <c r="M7" s="228" t="s">
        <v>110</v>
      </c>
      <c r="N7" s="227" t="s">
        <v>191</v>
      </c>
      <c r="O7" s="225" t="s">
        <v>45</v>
      </c>
      <c r="P7" s="225" t="s">
        <v>27</v>
      </c>
    </row>
    <row r="8" spans="1:16" s="165" customFormat="1" ht="24.75" customHeight="1">
      <c r="A8" s="145" t="s">
        <v>111</v>
      </c>
      <c r="B8" s="349"/>
      <c r="C8" s="350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</row>
    <row r="9" spans="1:16" s="165" customFormat="1" ht="24.75" customHeight="1">
      <c r="A9" s="168" t="s">
        <v>71</v>
      </c>
      <c r="B9" s="167" t="s">
        <v>49</v>
      </c>
      <c r="C9" s="168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</row>
    <row r="10" spans="1:16" s="165" customFormat="1" ht="24.75" customHeight="1">
      <c r="A10" s="168"/>
      <c r="B10" s="167" t="s">
        <v>50</v>
      </c>
      <c r="C10" s="168"/>
      <c r="D10" s="169">
        <v>0</v>
      </c>
      <c r="E10" s="169"/>
      <c r="F10" s="169"/>
      <c r="G10" s="169"/>
      <c r="H10" s="169"/>
      <c r="I10" s="169">
        <v>0</v>
      </c>
      <c r="J10" s="169"/>
      <c r="K10" s="169"/>
      <c r="L10" s="169"/>
      <c r="M10" s="169"/>
      <c r="N10" s="169"/>
      <c r="O10" s="169"/>
      <c r="P10" s="169">
        <v>0</v>
      </c>
    </row>
    <row r="11" spans="1:16" s="165" customFormat="1" ht="24.75" customHeight="1">
      <c r="A11" s="168" t="s">
        <v>59</v>
      </c>
      <c r="B11" s="167" t="s">
        <v>51</v>
      </c>
      <c r="C11" s="37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</row>
    <row r="12" spans="1:16" s="165" customFormat="1" ht="24.75" customHeight="1">
      <c r="A12" s="168"/>
      <c r="B12" s="167" t="s">
        <v>52</v>
      </c>
      <c r="C12" s="37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</row>
    <row r="13" spans="1:16" s="165" customFormat="1" ht="24.75" customHeight="1">
      <c r="A13" s="168"/>
      <c r="B13" s="167" t="s">
        <v>53</v>
      </c>
      <c r="C13" s="37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</row>
    <row r="14" spans="1:16" s="165" customFormat="1" ht="24.75" customHeight="1">
      <c r="A14" s="168"/>
      <c r="B14" s="167" t="s">
        <v>54</v>
      </c>
      <c r="C14" s="37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</row>
    <row r="15" spans="1:16" s="165" customFormat="1" ht="24.75" customHeight="1">
      <c r="A15" s="168" t="s">
        <v>60</v>
      </c>
      <c r="B15" s="167" t="s">
        <v>55</v>
      </c>
      <c r="C15" s="37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</row>
    <row r="16" spans="1:16" s="165" customFormat="1" ht="24.75" customHeight="1">
      <c r="A16" s="168"/>
      <c r="B16" s="167" t="s">
        <v>56</v>
      </c>
      <c r="C16" s="37"/>
      <c r="D16" s="169"/>
      <c r="E16" s="169"/>
      <c r="F16" s="169"/>
      <c r="G16" s="169"/>
      <c r="H16" s="169"/>
      <c r="I16" s="169">
        <v>2513500</v>
      </c>
      <c r="J16" s="169"/>
      <c r="K16" s="169"/>
      <c r="L16" s="169"/>
      <c r="M16" s="169"/>
      <c r="N16" s="169"/>
      <c r="O16" s="169"/>
      <c r="P16" s="169">
        <f>SUM(I16)</f>
        <v>2513500</v>
      </c>
    </row>
    <row r="17" spans="1:16" s="165" customFormat="1" ht="24.75" customHeight="1">
      <c r="A17" s="168" t="s">
        <v>61</v>
      </c>
      <c r="B17" s="167" t="s">
        <v>57</v>
      </c>
      <c r="C17" s="37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</row>
    <row r="18" spans="1:16" s="165" customFormat="1" ht="24.75" customHeight="1">
      <c r="A18" s="168" t="s">
        <v>62</v>
      </c>
      <c r="B18" s="167" t="s">
        <v>58</v>
      </c>
      <c r="C18" s="37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</row>
    <row r="19" spans="1:16" s="165" customFormat="1" ht="24.75" customHeight="1">
      <c r="A19" s="168" t="s">
        <v>45</v>
      </c>
      <c r="B19" s="167" t="s">
        <v>45</v>
      </c>
      <c r="C19" s="37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</row>
    <row r="20" spans="1:16" s="165" customFormat="1" ht="23.25">
      <c r="A20" s="168"/>
      <c r="B20" s="167"/>
      <c r="C20" s="37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</row>
    <row r="21" spans="1:16" s="165" customFormat="1" ht="24.75" customHeight="1">
      <c r="A21" s="328" t="s">
        <v>27</v>
      </c>
      <c r="B21" s="38"/>
      <c r="C21" s="39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</row>
    <row r="22" spans="1:16" s="165" customFormat="1" ht="24.75" customHeight="1" thickBot="1">
      <c r="A22" s="344"/>
      <c r="B22" s="53"/>
      <c r="C22" s="54"/>
      <c r="D22" s="62">
        <f>SUM(D9:D19)</f>
        <v>0</v>
      </c>
      <c r="E22" s="62">
        <f aca="true" t="shared" si="0" ref="E22:P22">SUM(E9:E19)</f>
        <v>0</v>
      </c>
      <c r="F22" s="62">
        <f t="shared" si="0"/>
        <v>0</v>
      </c>
      <c r="G22" s="62">
        <f t="shared" si="0"/>
        <v>0</v>
      </c>
      <c r="H22" s="62">
        <f t="shared" si="0"/>
        <v>0</v>
      </c>
      <c r="I22" s="62">
        <f t="shared" si="0"/>
        <v>2513500</v>
      </c>
      <c r="J22" s="62">
        <f t="shared" si="0"/>
        <v>0</v>
      </c>
      <c r="K22" s="62">
        <f t="shared" si="0"/>
        <v>0</v>
      </c>
      <c r="L22" s="62">
        <f t="shared" si="0"/>
        <v>0</v>
      </c>
      <c r="M22" s="62">
        <f t="shared" si="0"/>
        <v>0</v>
      </c>
      <c r="N22" s="62">
        <f t="shared" si="0"/>
        <v>0</v>
      </c>
      <c r="O22" s="62">
        <f t="shared" si="0"/>
        <v>0</v>
      </c>
      <c r="P22" s="62">
        <f t="shared" si="0"/>
        <v>2513500</v>
      </c>
    </row>
    <row r="23" ht="15" thickTop="1"/>
    <row r="25" spans="1:16" s="165" customFormat="1" ht="23.25">
      <c r="A25" s="179" t="s">
        <v>319</v>
      </c>
      <c r="C25" s="179"/>
      <c r="D25" s="179" t="s">
        <v>319</v>
      </c>
      <c r="G25" s="71" t="s">
        <v>319</v>
      </c>
      <c r="L25" s="165" t="s">
        <v>319</v>
      </c>
      <c r="P25" s="151"/>
    </row>
    <row r="26" spans="1:14" s="165" customFormat="1" ht="23.25">
      <c r="A26" s="291" t="s">
        <v>320</v>
      </c>
      <c r="B26" s="291"/>
      <c r="C26" s="291"/>
      <c r="D26" s="99" t="s">
        <v>357</v>
      </c>
      <c r="E26" s="99"/>
      <c r="F26" s="180"/>
      <c r="G26" s="291" t="s">
        <v>324</v>
      </c>
      <c r="H26" s="291"/>
      <c r="I26" s="291"/>
      <c r="J26" s="291"/>
      <c r="L26" s="291" t="s">
        <v>322</v>
      </c>
      <c r="M26" s="291"/>
      <c r="N26" s="291"/>
    </row>
    <row r="27" spans="1:14" s="165" customFormat="1" ht="23.25">
      <c r="A27" s="291" t="s">
        <v>321</v>
      </c>
      <c r="B27" s="291"/>
      <c r="C27" s="291"/>
      <c r="D27" s="291" t="s">
        <v>356</v>
      </c>
      <c r="E27" s="291"/>
      <c r="F27" s="291"/>
      <c r="G27" s="291" t="s">
        <v>325</v>
      </c>
      <c r="H27" s="291"/>
      <c r="I27" s="291"/>
      <c r="J27" s="291"/>
      <c r="L27" s="291" t="s">
        <v>323</v>
      </c>
      <c r="M27" s="291"/>
      <c r="N27" s="291"/>
    </row>
  </sheetData>
  <sheetProtection/>
  <mergeCells count="15">
    <mergeCell ref="A1:P1"/>
    <mergeCell ref="A2:P2"/>
    <mergeCell ref="A3:P3"/>
    <mergeCell ref="A21:A22"/>
    <mergeCell ref="B5:C7"/>
    <mergeCell ref="B8:C8"/>
    <mergeCell ref="A5:A7"/>
    <mergeCell ref="D5:P6"/>
    <mergeCell ref="A27:C27"/>
    <mergeCell ref="L26:N26"/>
    <mergeCell ref="D27:F27"/>
    <mergeCell ref="L27:N27"/>
    <mergeCell ref="G26:J26"/>
    <mergeCell ref="G27:J27"/>
    <mergeCell ref="A26:C26"/>
  </mergeCells>
  <printOptions/>
  <pageMargins left="0.42" right="0.16" top="0.11" bottom="0.7480314960629921" header="0.11" footer="0.31496062992125984"/>
  <pageSetup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T65533"/>
  <sheetViews>
    <sheetView zoomScalePageLayoutView="0" workbookViewId="0" topLeftCell="F1">
      <selection activeCell="B12" sqref="B12"/>
    </sheetView>
  </sheetViews>
  <sheetFormatPr defaultColWidth="9.140625" defaultRowHeight="15"/>
  <cols>
    <col min="2" max="2" width="17.421875" style="0" customWidth="1"/>
    <col min="3" max="3" width="12.140625" style="0" customWidth="1"/>
    <col min="4" max="4" width="12.7109375" style="0" customWidth="1"/>
    <col min="5" max="5" width="10.57421875" style="0" customWidth="1"/>
    <col min="6" max="6" width="11.57421875" style="0" customWidth="1"/>
    <col min="7" max="7" width="13.28125" style="0" customWidth="1"/>
    <col min="8" max="8" width="10.140625" style="0" customWidth="1"/>
    <col min="9" max="9" width="10.00390625" style="0" customWidth="1"/>
    <col min="10" max="10" width="9.7109375" style="0" customWidth="1"/>
    <col min="11" max="11" width="9.421875" style="0" customWidth="1"/>
    <col min="12" max="12" width="12.421875" style="0" customWidth="1"/>
    <col min="13" max="14" width="10.28125" style="0" customWidth="1"/>
    <col min="15" max="15" width="12.00390625" style="0" customWidth="1"/>
    <col min="16" max="16" width="10.140625" style="0" customWidth="1"/>
    <col min="17" max="17" width="9.140625" style="0" customWidth="1"/>
    <col min="18" max="18" width="12.421875" style="0" customWidth="1"/>
    <col min="19" max="19" width="13.7109375" style="0" customWidth="1"/>
    <col min="20" max="20" width="11.140625" style="0" bestFit="1" customWidth="1"/>
  </cols>
  <sheetData>
    <row r="2" spans="1:18" ht="24.75" customHeight="1">
      <c r="A2" s="324" t="s">
        <v>172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</row>
    <row r="3" spans="1:18" ht="22.5" customHeight="1">
      <c r="A3" s="324" t="s">
        <v>327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</row>
    <row r="4" spans="1:18" ht="26.25">
      <c r="A4" s="324" t="s">
        <v>384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</row>
    <row r="5" spans="1:18" s="75" customFormat="1" ht="19.5" customHeight="1">
      <c r="A5" s="353" t="s">
        <v>93</v>
      </c>
      <c r="B5" s="354"/>
      <c r="C5" s="359" t="s">
        <v>114</v>
      </c>
      <c r="D5" s="364" t="s">
        <v>383</v>
      </c>
      <c r="E5" s="364" t="s">
        <v>382</v>
      </c>
      <c r="F5" s="359" t="s">
        <v>27</v>
      </c>
      <c r="G5" s="362" t="s">
        <v>115</v>
      </c>
      <c r="H5" s="230" t="s">
        <v>96</v>
      </c>
      <c r="I5" s="359" t="s">
        <v>99</v>
      </c>
      <c r="J5" s="359" t="s">
        <v>70</v>
      </c>
      <c r="K5" s="359" t="s">
        <v>113</v>
      </c>
      <c r="L5" s="73" t="s">
        <v>101</v>
      </c>
      <c r="M5" s="73" t="s">
        <v>103</v>
      </c>
      <c r="N5" s="73" t="s">
        <v>116</v>
      </c>
      <c r="O5" s="73"/>
      <c r="P5" s="74"/>
      <c r="Q5" s="72"/>
      <c r="R5" s="359" t="s">
        <v>45</v>
      </c>
    </row>
    <row r="6" spans="1:18" s="75" customFormat="1" ht="19.5" customHeight="1">
      <c r="A6" s="355"/>
      <c r="B6" s="356"/>
      <c r="C6" s="360"/>
      <c r="D6" s="365"/>
      <c r="E6" s="365"/>
      <c r="F6" s="360"/>
      <c r="G6" s="363"/>
      <c r="H6" s="76" t="s">
        <v>97</v>
      </c>
      <c r="I6" s="360"/>
      <c r="J6" s="360"/>
      <c r="K6" s="360"/>
      <c r="L6" s="76" t="s">
        <v>108</v>
      </c>
      <c r="M6" s="76" t="s">
        <v>97</v>
      </c>
      <c r="N6" s="76" t="s">
        <v>107</v>
      </c>
      <c r="O6" s="76" t="s">
        <v>109</v>
      </c>
      <c r="P6" s="76" t="s">
        <v>106</v>
      </c>
      <c r="Q6" s="76" t="s">
        <v>106</v>
      </c>
      <c r="R6" s="360"/>
    </row>
    <row r="7" spans="1:18" s="75" customFormat="1" ht="19.5" customHeight="1">
      <c r="A7" s="355"/>
      <c r="B7" s="356"/>
      <c r="C7" s="76" t="s">
        <v>106</v>
      </c>
      <c r="D7" s="365"/>
      <c r="E7" s="365"/>
      <c r="F7" s="360"/>
      <c r="G7" s="77" t="s">
        <v>95</v>
      </c>
      <c r="H7" s="76" t="s">
        <v>98</v>
      </c>
      <c r="I7" s="360"/>
      <c r="J7" s="360"/>
      <c r="K7" s="360" t="s">
        <v>100</v>
      </c>
      <c r="L7" s="76" t="s">
        <v>102</v>
      </c>
      <c r="M7" s="76" t="s">
        <v>104</v>
      </c>
      <c r="N7" s="76" t="s">
        <v>108</v>
      </c>
      <c r="O7" s="76" t="s">
        <v>91</v>
      </c>
      <c r="P7" s="76" t="s">
        <v>117</v>
      </c>
      <c r="Q7" s="76" t="s">
        <v>118</v>
      </c>
      <c r="R7" s="360"/>
    </row>
    <row r="8" spans="1:18" s="75" customFormat="1" ht="19.5" customHeight="1">
      <c r="A8" s="357"/>
      <c r="B8" s="358"/>
      <c r="C8" s="78"/>
      <c r="D8" s="366"/>
      <c r="E8" s="366"/>
      <c r="F8" s="361"/>
      <c r="G8" s="79"/>
      <c r="H8" s="78"/>
      <c r="I8" s="361"/>
      <c r="J8" s="361"/>
      <c r="K8" s="361"/>
      <c r="L8" s="80"/>
      <c r="M8" s="80" t="s">
        <v>105</v>
      </c>
      <c r="N8" s="80" t="s">
        <v>90</v>
      </c>
      <c r="O8" s="80"/>
      <c r="P8" s="80"/>
      <c r="Q8" s="78"/>
      <c r="R8" s="361"/>
    </row>
    <row r="9" spans="1:18" s="75" customFormat="1" ht="19.5" customHeight="1">
      <c r="A9" s="81" t="s">
        <v>111</v>
      </c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</row>
    <row r="10" spans="1:18" s="75" customFormat="1" ht="19.5" customHeight="1">
      <c r="A10" s="86" t="s">
        <v>374</v>
      </c>
      <c r="B10" s="85"/>
      <c r="C10" s="55">
        <v>10732277</v>
      </c>
      <c r="D10" s="55">
        <f>SUM(G10:R10)</f>
        <v>9495658</v>
      </c>
      <c r="E10" s="55"/>
      <c r="F10" s="55">
        <f>SUM(D10:E10)</f>
        <v>9495658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>
        <f>SUM(งบกลาง!F15)</f>
        <v>9495658</v>
      </c>
    </row>
    <row r="11" spans="1:18" s="75" customFormat="1" ht="19.5" customHeight="1">
      <c r="A11" s="86" t="s">
        <v>49</v>
      </c>
      <c r="B11" s="85"/>
      <c r="C11" s="55">
        <v>2571120</v>
      </c>
      <c r="D11" s="55">
        <f aca="true" t="shared" si="0" ref="D11:D19">SUM(G11:R11)</f>
        <v>2571120</v>
      </c>
      <c r="E11" s="55"/>
      <c r="F11" s="55">
        <f aca="true" t="shared" si="1" ref="F11:F20">SUM(D11:E11)</f>
        <v>2571120</v>
      </c>
      <c r="G11" s="55">
        <v>2571120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s="75" customFormat="1" ht="19.5" customHeight="1">
      <c r="A12" s="86" t="s">
        <v>130</v>
      </c>
      <c r="B12" s="85"/>
      <c r="C12" s="55">
        <f>6253200+93820+1215300</f>
        <v>7562320</v>
      </c>
      <c r="D12" s="55">
        <f t="shared" si="0"/>
        <v>5796823</v>
      </c>
      <c r="E12" s="55"/>
      <c r="F12" s="55">
        <f t="shared" si="1"/>
        <v>5796823</v>
      </c>
      <c r="G12" s="55">
        <f>SUM(รวม!D10)</f>
        <v>4358673</v>
      </c>
      <c r="H12" s="55"/>
      <c r="I12" s="55">
        <f>SUM(รวม!F10:F10)</f>
        <v>559980</v>
      </c>
      <c r="J12" s="55"/>
      <c r="K12" s="55"/>
      <c r="L12" s="55">
        <f>SUM(รวม!I10)</f>
        <v>878170</v>
      </c>
      <c r="M12" s="55"/>
      <c r="N12" s="55"/>
      <c r="O12" s="55"/>
      <c r="P12" s="55"/>
      <c r="Q12" s="55"/>
      <c r="R12" s="55"/>
    </row>
    <row r="13" spans="1:18" s="75" customFormat="1" ht="19.5" customHeight="1">
      <c r="A13" s="86" t="s">
        <v>51</v>
      </c>
      <c r="B13" s="85"/>
      <c r="C13" s="55">
        <v>546539</v>
      </c>
      <c r="D13" s="55">
        <f t="shared" si="0"/>
        <v>242900</v>
      </c>
      <c r="E13" s="55"/>
      <c r="F13" s="55">
        <f t="shared" si="1"/>
        <v>242900</v>
      </c>
      <c r="G13" s="55">
        <f>SUM(รวม!D11)</f>
        <v>139900</v>
      </c>
      <c r="H13" s="55"/>
      <c r="I13" s="55">
        <f>SUM(การศึกษา!E7)</f>
        <v>36000</v>
      </c>
      <c r="J13" s="55"/>
      <c r="K13" s="55"/>
      <c r="L13" s="55">
        <f>SUM(รวม!I11)</f>
        <v>67000</v>
      </c>
      <c r="M13" s="55"/>
      <c r="N13" s="55"/>
      <c r="O13" s="55"/>
      <c r="P13" s="55"/>
      <c r="Q13" s="55"/>
      <c r="R13" s="55"/>
    </row>
    <row r="14" spans="1:18" s="75" customFormat="1" ht="19.5" customHeight="1">
      <c r="A14" s="86" t="s">
        <v>52</v>
      </c>
      <c r="B14" s="85"/>
      <c r="C14" s="55">
        <v>4169288</v>
      </c>
      <c r="D14" s="55">
        <f t="shared" si="0"/>
        <v>1219628.25</v>
      </c>
      <c r="E14" s="55"/>
      <c r="F14" s="55">
        <f t="shared" si="1"/>
        <v>1219628.25</v>
      </c>
      <c r="G14" s="55">
        <f>SUM(รวม!D12)</f>
        <v>429979.25</v>
      </c>
      <c r="H14" s="55">
        <f>SUM(รักษาความสงบ!E9)</f>
        <v>2520</v>
      </c>
      <c r="I14" s="55">
        <f>SUM(การศึกษา!I8)</f>
        <v>487846</v>
      </c>
      <c r="J14" s="55">
        <f>SUM(สาธารณสุข!E11)</f>
        <v>89630</v>
      </c>
      <c r="K14" s="55"/>
      <c r="L14" s="55">
        <f>SUM(รวม!I12)</f>
        <v>33280</v>
      </c>
      <c r="M14" s="55">
        <v>12000</v>
      </c>
      <c r="N14" s="55">
        <f>SUM(รวม!K12)</f>
        <v>164373</v>
      </c>
      <c r="O14" s="55">
        <v>0</v>
      </c>
      <c r="P14" s="55">
        <v>0</v>
      </c>
      <c r="Q14" s="55"/>
      <c r="R14" s="55"/>
    </row>
    <row r="15" spans="1:18" s="75" customFormat="1" ht="19.5" customHeight="1">
      <c r="A15" s="86" t="s">
        <v>53</v>
      </c>
      <c r="B15" s="85"/>
      <c r="C15" s="55">
        <v>1483156</v>
      </c>
      <c r="D15" s="55">
        <f t="shared" si="0"/>
        <v>1007933.36</v>
      </c>
      <c r="E15" s="55"/>
      <c r="F15" s="55">
        <f t="shared" si="1"/>
        <v>1007933.36</v>
      </c>
      <c r="G15" s="55">
        <f>SUM(รวม!D13)</f>
        <v>302516.9</v>
      </c>
      <c r="H15" s="55"/>
      <c r="I15" s="55">
        <f>SUM(การศึกษา!I9:I9)</f>
        <v>630724.46</v>
      </c>
      <c r="J15" s="55"/>
      <c r="K15" s="55"/>
      <c r="L15" s="55">
        <f>SUM(รวม!I13)</f>
        <v>73772</v>
      </c>
      <c r="M15" s="55"/>
      <c r="N15" s="55"/>
      <c r="O15" s="55"/>
      <c r="P15" s="55">
        <f>SUM(รวม!M13)</f>
        <v>920</v>
      </c>
      <c r="Q15" s="55"/>
      <c r="R15" s="55"/>
    </row>
    <row r="16" spans="1:18" s="75" customFormat="1" ht="19.5" customHeight="1">
      <c r="A16" s="86" t="s">
        <v>54</v>
      </c>
      <c r="B16" s="85"/>
      <c r="C16" s="55">
        <v>338000</v>
      </c>
      <c r="D16" s="55">
        <f t="shared" si="0"/>
        <v>222378.49000000002</v>
      </c>
      <c r="E16" s="55"/>
      <c r="F16" s="55">
        <f t="shared" si="1"/>
        <v>222378.49000000002</v>
      </c>
      <c r="G16" s="55">
        <f>SUM(รวม!D14)</f>
        <v>208243.54</v>
      </c>
      <c r="H16" s="55"/>
      <c r="I16" s="55">
        <f>SUM(การศึกษา!I10)</f>
        <v>14134.95</v>
      </c>
      <c r="J16" s="55"/>
      <c r="K16" s="55"/>
      <c r="L16" s="55">
        <v>0</v>
      </c>
      <c r="M16" s="55"/>
      <c r="N16" s="55"/>
      <c r="O16" s="55"/>
      <c r="P16" s="55"/>
      <c r="Q16" s="55"/>
      <c r="R16" s="55"/>
    </row>
    <row r="17" spans="1:18" s="75" customFormat="1" ht="19.5" customHeight="1">
      <c r="A17" s="86" t="s">
        <v>55</v>
      </c>
      <c r="B17" s="85"/>
      <c r="C17" s="55">
        <v>505300</v>
      </c>
      <c r="D17" s="55">
        <f t="shared" si="0"/>
        <v>350640</v>
      </c>
      <c r="E17" s="55"/>
      <c r="F17" s="55">
        <f t="shared" si="1"/>
        <v>350640</v>
      </c>
      <c r="G17" s="55">
        <f>SUM(รวม!D15)</f>
        <v>252840</v>
      </c>
      <c r="H17" s="55"/>
      <c r="I17" s="55">
        <f>SUM(การศึกษา!I11)</f>
        <v>32800</v>
      </c>
      <c r="J17" s="55"/>
      <c r="K17" s="55"/>
      <c r="L17" s="55">
        <f>SUM(รวม!I15)</f>
        <v>65000</v>
      </c>
      <c r="M17" s="55"/>
      <c r="N17" s="55"/>
      <c r="O17" s="55"/>
      <c r="P17" s="55"/>
      <c r="Q17" s="55"/>
      <c r="R17" s="55"/>
    </row>
    <row r="18" spans="1:18" s="75" customFormat="1" ht="19.5" customHeight="1">
      <c r="A18" s="86" t="s">
        <v>56</v>
      </c>
      <c r="B18" s="85"/>
      <c r="C18" s="55">
        <v>2350000</v>
      </c>
      <c r="D18" s="55">
        <v>0</v>
      </c>
      <c r="E18" s="55">
        <v>4431409.52</v>
      </c>
      <c r="F18" s="55">
        <f t="shared" si="1"/>
        <v>4431409.52</v>
      </c>
      <c r="G18" s="55"/>
      <c r="H18" s="55"/>
      <c r="I18" s="55"/>
      <c r="J18" s="55"/>
      <c r="K18" s="55"/>
      <c r="L18" s="55">
        <v>0</v>
      </c>
      <c r="M18" s="55"/>
      <c r="N18" s="55"/>
      <c r="O18" s="55">
        <v>4431409.52</v>
      </c>
      <c r="P18" s="55"/>
      <c r="Q18" s="55">
        <v>0</v>
      </c>
      <c r="R18" s="55"/>
    </row>
    <row r="19" spans="1:18" s="75" customFormat="1" ht="19.5" customHeight="1">
      <c r="A19" s="86" t="s">
        <v>57</v>
      </c>
      <c r="B19" s="85"/>
      <c r="C19" s="55">
        <v>20000</v>
      </c>
      <c r="D19" s="55">
        <f t="shared" si="0"/>
        <v>0</v>
      </c>
      <c r="E19" s="55">
        <v>0</v>
      </c>
      <c r="F19" s="55">
        <f t="shared" si="1"/>
        <v>0</v>
      </c>
      <c r="G19" s="55">
        <f>SUM(รวม!D18)</f>
        <v>0</v>
      </c>
      <c r="H19" s="55"/>
      <c r="I19" s="55">
        <v>0</v>
      </c>
      <c r="J19" s="55"/>
      <c r="K19" s="55"/>
      <c r="L19" s="55"/>
      <c r="M19" s="55"/>
      <c r="N19" s="55"/>
      <c r="O19" s="55"/>
      <c r="P19" s="55"/>
      <c r="Q19" s="55"/>
      <c r="R19" s="55"/>
    </row>
    <row r="20" spans="1:18" s="75" customFormat="1" ht="19.5" customHeight="1">
      <c r="A20" s="86" t="s">
        <v>58</v>
      </c>
      <c r="B20" s="85"/>
      <c r="C20" s="55">
        <v>2092000</v>
      </c>
      <c r="D20" s="55">
        <f>SUM(G20:R20)</f>
        <v>1714671.57</v>
      </c>
      <c r="E20" s="55">
        <v>0</v>
      </c>
      <c r="F20" s="55">
        <f t="shared" si="1"/>
        <v>1714671.57</v>
      </c>
      <c r="G20" s="55">
        <f>SUM(รวม!D19)</f>
        <v>0</v>
      </c>
      <c r="H20" s="55"/>
      <c r="I20" s="55">
        <f>SUM(การศึกษา!I14)</f>
        <v>1107000</v>
      </c>
      <c r="J20" s="55">
        <v>200000</v>
      </c>
      <c r="K20" s="55"/>
      <c r="L20" s="55">
        <v>407671.57</v>
      </c>
      <c r="M20" s="55"/>
      <c r="N20" s="55"/>
      <c r="O20" s="55"/>
      <c r="P20" s="55"/>
      <c r="Q20" s="55"/>
      <c r="R20" s="55"/>
    </row>
    <row r="21" spans="1:18" s="93" customFormat="1" ht="28.5" customHeight="1" thickBot="1">
      <c r="A21" s="367" t="s">
        <v>119</v>
      </c>
      <c r="B21" s="368"/>
      <c r="C21" s="211">
        <f>SUM(C10:C20)</f>
        <v>32370000</v>
      </c>
      <c r="D21" s="211">
        <f>SUM(D10:D20)</f>
        <v>22621752.669999998</v>
      </c>
      <c r="E21" s="211">
        <f>SUM(E18:E20)</f>
        <v>4431409.52</v>
      </c>
      <c r="F21" s="211">
        <f aca="true" t="shared" si="2" ref="F21:R21">SUM(F10:F20)</f>
        <v>27053162.189999998</v>
      </c>
      <c r="G21" s="211">
        <f>SUM(G10:G20)</f>
        <v>8263272.69</v>
      </c>
      <c r="H21" s="211">
        <f t="shared" si="2"/>
        <v>2520</v>
      </c>
      <c r="I21" s="211">
        <f t="shared" si="2"/>
        <v>2868485.41</v>
      </c>
      <c r="J21" s="211">
        <f t="shared" si="2"/>
        <v>289630</v>
      </c>
      <c r="K21" s="211">
        <f t="shared" si="2"/>
        <v>0</v>
      </c>
      <c r="L21" s="211">
        <f t="shared" si="2"/>
        <v>1524893.57</v>
      </c>
      <c r="M21" s="211">
        <f t="shared" si="2"/>
        <v>12000</v>
      </c>
      <c r="N21" s="211">
        <f t="shared" si="2"/>
        <v>164373</v>
      </c>
      <c r="O21" s="211">
        <f t="shared" si="2"/>
        <v>4431409.52</v>
      </c>
      <c r="P21" s="211">
        <f t="shared" si="2"/>
        <v>920</v>
      </c>
      <c r="Q21" s="211">
        <f t="shared" si="2"/>
        <v>0</v>
      </c>
      <c r="R21" s="211">
        <f t="shared" si="2"/>
        <v>9495658</v>
      </c>
    </row>
    <row r="22" spans="1:18" s="75" customFormat="1" ht="19.5" customHeight="1" thickTop="1">
      <c r="A22" s="81" t="s">
        <v>120</v>
      </c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1:18" s="75" customFormat="1" ht="19.5" customHeight="1">
      <c r="A23" s="86" t="s">
        <v>121</v>
      </c>
      <c r="B23" s="85"/>
      <c r="C23" s="55">
        <v>165000</v>
      </c>
      <c r="D23" s="55">
        <f aca="true" t="shared" si="3" ref="D23:D30">SUM(G23:R23)</f>
        <v>119364.04</v>
      </c>
      <c r="E23" s="55">
        <v>0</v>
      </c>
      <c r="F23" s="55">
        <f>SUM(D23:E23)</f>
        <v>119364.04</v>
      </c>
      <c r="G23" s="55">
        <v>119364.04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20" s="75" customFormat="1" ht="19.5" customHeight="1">
      <c r="A24" s="86" t="s">
        <v>122</v>
      </c>
      <c r="B24" s="85"/>
      <c r="C24" s="55">
        <v>71500</v>
      </c>
      <c r="D24" s="55">
        <f t="shared" si="3"/>
        <v>308174.7</v>
      </c>
      <c r="E24" s="55">
        <v>0</v>
      </c>
      <c r="F24" s="55">
        <f aca="true" t="shared" si="4" ref="F24:F30">SUM(D24:E24)</f>
        <v>308174.7</v>
      </c>
      <c r="G24" s="55">
        <v>308174.7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T24" s="88"/>
    </row>
    <row r="25" spans="1:18" s="75" customFormat="1" ht="19.5" customHeight="1">
      <c r="A25" s="86" t="s">
        <v>192</v>
      </c>
      <c r="B25" s="85"/>
      <c r="C25" s="55">
        <v>140000</v>
      </c>
      <c r="D25" s="55">
        <f t="shared" si="3"/>
        <v>249771.63</v>
      </c>
      <c r="E25" s="55">
        <v>0</v>
      </c>
      <c r="F25" s="55">
        <f t="shared" si="4"/>
        <v>249771.63</v>
      </c>
      <c r="G25" s="55">
        <v>249771.63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s="75" customFormat="1" ht="19.5" customHeight="1">
      <c r="A26" s="86" t="s">
        <v>123</v>
      </c>
      <c r="B26" s="85"/>
      <c r="C26" s="55">
        <v>0</v>
      </c>
      <c r="D26" s="55">
        <f t="shared" si="3"/>
        <v>0</v>
      </c>
      <c r="E26" s="55"/>
      <c r="F26" s="55">
        <f t="shared" si="4"/>
        <v>0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s="75" customFormat="1" ht="19.5" customHeight="1">
      <c r="A27" s="86" t="s">
        <v>124</v>
      </c>
      <c r="B27" s="85"/>
      <c r="C27" s="55">
        <v>40000</v>
      </c>
      <c r="D27" s="55">
        <f t="shared" si="3"/>
        <v>2900</v>
      </c>
      <c r="E27" s="55"/>
      <c r="F27" s="55">
        <f t="shared" si="4"/>
        <v>2900</v>
      </c>
      <c r="G27" s="55">
        <v>2900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18" s="75" customFormat="1" ht="19.5" customHeight="1">
      <c r="A28" s="86" t="s">
        <v>125</v>
      </c>
      <c r="B28" s="85"/>
      <c r="C28" s="55">
        <v>0</v>
      </c>
      <c r="D28" s="55">
        <f t="shared" si="3"/>
        <v>0</v>
      </c>
      <c r="E28" s="55"/>
      <c r="F28" s="55">
        <f t="shared" si="4"/>
        <v>0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20" s="75" customFormat="1" ht="19.5" customHeight="1">
      <c r="A29" s="86" t="s">
        <v>126</v>
      </c>
      <c r="B29" s="85"/>
      <c r="C29" s="55">
        <v>14833500</v>
      </c>
      <c r="D29" s="55">
        <f t="shared" si="3"/>
        <v>14810291.41</v>
      </c>
      <c r="E29" s="55"/>
      <c r="F29" s="55">
        <f t="shared" si="4"/>
        <v>14810291.41</v>
      </c>
      <c r="G29" s="55">
        <f>9529448.66-339405.96-60045+600000+1000000+0.41</f>
        <v>10729998.11</v>
      </c>
      <c r="H29" s="55">
        <v>50000</v>
      </c>
      <c r="I29" s="55">
        <f>1276520+31933.3</f>
        <v>1308453.3</v>
      </c>
      <c r="J29" s="55">
        <v>172000</v>
      </c>
      <c r="K29" s="55"/>
      <c r="L29" s="55">
        <v>1471840</v>
      </c>
      <c r="M29" s="55">
        <v>58000</v>
      </c>
      <c r="N29" s="55">
        <v>370000</v>
      </c>
      <c r="O29" s="55">
        <v>0</v>
      </c>
      <c r="P29" s="55">
        <v>100000</v>
      </c>
      <c r="Q29" s="55"/>
      <c r="R29" s="55">
        <v>550000</v>
      </c>
      <c r="S29" s="88"/>
      <c r="T29" s="88"/>
    </row>
    <row r="30" spans="1:20" s="75" customFormat="1" ht="19.5" customHeight="1">
      <c r="A30" s="86" t="s">
        <v>127</v>
      </c>
      <c r="B30" s="85"/>
      <c r="C30" s="55">
        <v>17120000</v>
      </c>
      <c r="D30" s="55">
        <f t="shared" si="3"/>
        <v>13908207</v>
      </c>
      <c r="E30" s="55"/>
      <c r="F30" s="55">
        <f t="shared" si="4"/>
        <v>13908207</v>
      </c>
      <c r="G30" s="55">
        <v>1136800</v>
      </c>
      <c r="H30" s="55"/>
      <c r="I30" s="55">
        <f>1352000+868156-19407</f>
        <v>2200749</v>
      </c>
      <c r="J30" s="55"/>
      <c r="K30" s="55"/>
      <c r="L30" s="55">
        <f>2350000+65000-1500000</f>
        <v>915000</v>
      </c>
      <c r="M30" s="55"/>
      <c r="N30" s="55"/>
      <c r="O30" s="55">
        <v>0</v>
      </c>
      <c r="P30" s="55">
        <v>160000</v>
      </c>
      <c r="Q30" s="55">
        <v>0</v>
      </c>
      <c r="R30" s="55">
        <v>9495658</v>
      </c>
      <c r="S30" s="88"/>
      <c r="T30" s="88"/>
    </row>
    <row r="31" spans="1:20" s="75" customFormat="1" ht="19.5" customHeight="1">
      <c r="A31" s="86" t="s">
        <v>128</v>
      </c>
      <c r="B31" s="85"/>
      <c r="C31" s="55">
        <v>0</v>
      </c>
      <c r="D31" s="55"/>
      <c r="E31" s="55">
        <v>4431409.52</v>
      </c>
      <c r="F31" s="55">
        <f>SUM(E31)</f>
        <v>4431409.52</v>
      </c>
      <c r="G31" s="55"/>
      <c r="H31" s="55"/>
      <c r="I31" s="55"/>
      <c r="J31" s="55"/>
      <c r="K31" s="55"/>
      <c r="L31" s="55">
        <v>0</v>
      </c>
      <c r="M31" s="55"/>
      <c r="N31" s="55"/>
      <c r="O31" s="55">
        <v>4431409.52</v>
      </c>
      <c r="P31" s="55"/>
      <c r="Q31" s="55">
        <v>0</v>
      </c>
      <c r="R31" s="55"/>
      <c r="S31" s="88"/>
      <c r="T31" s="88"/>
    </row>
    <row r="32" spans="1:18" s="75" customFormat="1" ht="19.5" customHeight="1">
      <c r="A32" s="86"/>
      <c r="B32" s="8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9" s="93" customFormat="1" ht="31.5" customHeight="1" thickBot="1">
      <c r="A33" s="367" t="s">
        <v>129</v>
      </c>
      <c r="B33" s="368"/>
      <c r="C33" s="211">
        <f>SUM(C23:C32)</f>
        <v>32370000</v>
      </c>
      <c r="D33" s="211">
        <f>SUM(D23:D32)</f>
        <v>29398708.78</v>
      </c>
      <c r="E33" s="211">
        <f>SUM(E31:E32)</f>
        <v>4431409.52</v>
      </c>
      <c r="F33" s="211">
        <f>SUM(F23:F32)</f>
        <v>33830118.3</v>
      </c>
      <c r="G33" s="211">
        <f>SUM(G23:G32)</f>
        <v>12547008.479999999</v>
      </c>
      <c r="H33" s="211">
        <f aca="true" t="shared" si="5" ref="H33:R33">SUM(H23:H32)</f>
        <v>50000</v>
      </c>
      <c r="I33" s="211">
        <f t="shared" si="5"/>
        <v>3509202.3</v>
      </c>
      <c r="J33" s="211">
        <f t="shared" si="5"/>
        <v>172000</v>
      </c>
      <c r="K33" s="211">
        <f t="shared" si="5"/>
        <v>0</v>
      </c>
      <c r="L33" s="211">
        <f t="shared" si="5"/>
        <v>2386840</v>
      </c>
      <c r="M33" s="211">
        <f t="shared" si="5"/>
        <v>58000</v>
      </c>
      <c r="N33" s="211">
        <f t="shared" si="5"/>
        <v>370000</v>
      </c>
      <c r="O33" s="211">
        <f t="shared" si="5"/>
        <v>4431409.52</v>
      </c>
      <c r="P33" s="211">
        <f t="shared" si="5"/>
        <v>260000</v>
      </c>
      <c r="Q33" s="211">
        <f t="shared" si="5"/>
        <v>0</v>
      </c>
      <c r="R33" s="211">
        <f t="shared" si="5"/>
        <v>10045658</v>
      </c>
      <c r="S33" s="212"/>
    </row>
    <row r="34" spans="1:19" s="89" customFormat="1" ht="33.75" customHeight="1" thickBot="1" thickTop="1">
      <c r="A34" s="75"/>
      <c r="B34" s="176" t="s">
        <v>214</v>
      </c>
      <c r="C34" s="231"/>
      <c r="D34" s="231"/>
      <c r="E34" s="285"/>
      <c r="F34" s="210">
        <f>SUM(F33-F21)</f>
        <v>6776956.109999999</v>
      </c>
      <c r="S34" s="209"/>
    </row>
    <row r="35" ht="21.75" customHeight="1" thickTop="1">
      <c r="E35" s="279"/>
    </row>
    <row r="36" spans="1:18" s="165" customFormat="1" ht="23.25">
      <c r="A36" s="179" t="s">
        <v>319</v>
      </c>
      <c r="C36" s="179"/>
      <c r="D36" s="184"/>
      <c r="E36" s="184"/>
      <c r="F36" s="179" t="s">
        <v>319</v>
      </c>
      <c r="I36" s="71" t="s">
        <v>319</v>
      </c>
      <c r="N36" s="165" t="s">
        <v>319</v>
      </c>
      <c r="R36" s="151"/>
    </row>
    <row r="37" spans="1:16" s="165" customFormat="1" ht="23.25">
      <c r="A37" s="291" t="s">
        <v>320</v>
      </c>
      <c r="B37" s="291"/>
      <c r="C37" s="291"/>
      <c r="D37" s="229"/>
      <c r="E37" s="229"/>
      <c r="F37" s="99" t="s">
        <v>357</v>
      </c>
      <c r="G37" s="99"/>
      <c r="H37" s="180"/>
      <c r="I37" s="291" t="s">
        <v>324</v>
      </c>
      <c r="J37" s="291"/>
      <c r="K37" s="291"/>
      <c r="L37" s="291"/>
      <c r="N37" s="291" t="s">
        <v>322</v>
      </c>
      <c r="O37" s="291"/>
      <c r="P37" s="291"/>
    </row>
    <row r="38" spans="1:16" s="165" customFormat="1" ht="23.25">
      <c r="A38" s="291" t="s">
        <v>321</v>
      </c>
      <c r="B38" s="291"/>
      <c r="C38" s="291"/>
      <c r="D38" s="229"/>
      <c r="E38" s="229"/>
      <c r="F38" s="291" t="s">
        <v>356</v>
      </c>
      <c r="G38" s="291"/>
      <c r="H38" s="291"/>
      <c r="I38" s="291" t="s">
        <v>325</v>
      </c>
      <c r="J38" s="291"/>
      <c r="K38" s="291"/>
      <c r="L38" s="291"/>
      <c r="N38" s="291" t="s">
        <v>323</v>
      </c>
      <c r="O38" s="291"/>
      <c r="P38" s="291"/>
    </row>
    <row r="65533" ht="14.25">
      <c r="C65533" t="s">
        <v>193</v>
      </c>
    </row>
  </sheetData>
  <sheetProtection/>
  <mergeCells count="23">
    <mergeCell ref="F38:H38"/>
    <mergeCell ref="N38:P38"/>
    <mergeCell ref="A38:C38"/>
    <mergeCell ref="I38:L38"/>
    <mergeCell ref="A21:B21"/>
    <mergeCell ref="A33:B33"/>
    <mergeCell ref="N37:P37"/>
    <mergeCell ref="K5:K6"/>
    <mergeCell ref="I37:L37"/>
    <mergeCell ref="A37:C37"/>
    <mergeCell ref="E5:E8"/>
    <mergeCell ref="D5:D8"/>
    <mergeCell ref="J5:J8"/>
    <mergeCell ref="A2:R2"/>
    <mergeCell ref="A3:R3"/>
    <mergeCell ref="A4:R4"/>
    <mergeCell ref="A5:B8"/>
    <mergeCell ref="C5:C6"/>
    <mergeCell ref="F5:F8"/>
    <mergeCell ref="G5:G6"/>
    <mergeCell ref="I5:I8"/>
    <mergeCell ref="R5:R8"/>
    <mergeCell ref="K7:K8"/>
  </mergeCells>
  <printOptions/>
  <pageMargins left="0.5118110236220472" right="0.15748031496062992" top="0.1968503937007874" bottom="0.15748031496062992" header="0.1968503937007874" footer="0.15748031496062992"/>
  <pageSetup orientation="landscape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65533"/>
  <sheetViews>
    <sheetView tabSelected="1" zoomScalePageLayoutView="0" workbookViewId="0" topLeftCell="A1">
      <selection activeCell="I5" sqref="I5:I8"/>
    </sheetView>
  </sheetViews>
  <sheetFormatPr defaultColWidth="9.140625" defaultRowHeight="15"/>
  <cols>
    <col min="2" max="2" width="23.8515625" style="0" customWidth="1"/>
    <col min="3" max="3" width="12.57421875" style="0" customWidth="1"/>
    <col min="4" max="5" width="12.140625" style="0" customWidth="1"/>
    <col min="6" max="6" width="12.57421875" style="0" customWidth="1"/>
    <col min="7" max="7" width="12.421875" style="0" customWidth="1"/>
    <col min="8" max="8" width="10.8515625" style="0" customWidth="1"/>
    <col min="9" max="9" width="12.140625" style="0" customWidth="1"/>
    <col min="10" max="10" width="9.7109375" style="0" customWidth="1"/>
    <col min="11" max="11" width="9.8515625" style="0" customWidth="1"/>
    <col min="12" max="12" width="12.140625" style="0" customWidth="1"/>
    <col min="13" max="13" width="11.00390625" style="0" customWidth="1"/>
    <col min="14" max="14" width="12.00390625" style="0" customWidth="1"/>
    <col min="15" max="15" width="11.8515625" style="0" customWidth="1"/>
    <col min="16" max="16" width="9.8515625" style="0" customWidth="1"/>
    <col min="17" max="17" width="10.7109375" style="0" customWidth="1"/>
    <col min="18" max="18" width="12.140625" style="0" customWidth="1"/>
    <col min="20" max="20" width="12.00390625" style="0" bestFit="1" customWidth="1"/>
  </cols>
  <sheetData>
    <row r="1" spans="1:18" s="100" customFormat="1" ht="24.75" customHeight="1">
      <c r="A1" s="291" t="s">
        <v>172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</row>
    <row r="2" spans="1:18" s="100" customFormat="1" ht="24.75" customHeight="1">
      <c r="A2" s="324" t="s">
        <v>328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</row>
    <row r="3" spans="1:18" s="100" customFormat="1" ht="24.75" customHeight="1">
      <c r="A3" s="291" t="s">
        <v>456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</row>
    <row r="5" spans="1:18" s="7" customFormat="1" ht="19.5" customHeight="1">
      <c r="A5" s="374" t="s">
        <v>93</v>
      </c>
      <c r="B5" s="375"/>
      <c r="C5" s="369" t="s">
        <v>114</v>
      </c>
      <c r="D5" s="364" t="s">
        <v>383</v>
      </c>
      <c r="E5" s="364" t="s">
        <v>382</v>
      </c>
      <c r="F5" s="369" t="s">
        <v>27</v>
      </c>
      <c r="G5" s="372" t="s">
        <v>115</v>
      </c>
      <c r="H5" s="49" t="s">
        <v>96</v>
      </c>
      <c r="I5" s="369" t="s">
        <v>99</v>
      </c>
      <c r="J5" s="369" t="s">
        <v>70</v>
      </c>
      <c r="K5" s="369" t="s">
        <v>113</v>
      </c>
      <c r="L5" s="23" t="s">
        <v>101</v>
      </c>
      <c r="M5" s="23" t="s">
        <v>103</v>
      </c>
      <c r="N5" s="23" t="s">
        <v>116</v>
      </c>
      <c r="O5" s="23"/>
      <c r="P5" s="50"/>
      <c r="Q5" s="49"/>
      <c r="R5" s="369" t="s">
        <v>45</v>
      </c>
    </row>
    <row r="6" spans="1:18" s="7" customFormat="1" ht="19.5" customHeight="1">
      <c r="A6" s="376"/>
      <c r="B6" s="377"/>
      <c r="C6" s="370"/>
      <c r="D6" s="365"/>
      <c r="E6" s="365"/>
      <c r="F6" s="370"/>
      <c r="G6" s="373"/>
      <c r="H6" s="25" t="s">
        <v>97</v>
      </c>
      <c r="I6" s="370"/>
      <c r="J6" s="370"/>
      <c r="K6" s="370"/>
      <c r="L6" s="25" t="s">
        <v>108</v>
      </c>
      <c r="M6" s="25" t="s">
        <v>97</v>
      </c>
      <c r="N6" s="25" t="s">
        <v>107</v>
      </c>
      <c r="O6" s="25" t="s">
        <v>109</v>
      </c>
      <c r="P6" s="25" t="s">
        <v>106</v>
      </c>
      <c r="Q6" s="25" t="s">
        <v>106</v>
      </c>
      <c r="R6" s="370"/>
    </row>
    <row r="7" spans="1:18" s="7" customFormat="1" ht="19.5" customHeight="1">
      <c r="A7" s="376"/>
      <c r="B7" s="377"/>
      <c r="C7" s="25" t="s">
        <v>106</v>
      </c>
      <c r="D7" s="365"/>
      <c r="E7" s="365"/>
      <c r="F7" s="370"/>
      <c r="G7" s="24" t="s">
        <v>95</v>
      </c>
      <c r="H7" s="25" t="s">
        <v>98</v>
      </c>
      <c r="I7" s="370"/>
      <c r="J7" s="370"/>
      <c r="K7" s="370" t="s">
        <v>100</v>
      </c>
      <c r="L7" s="25" t="s">
        <v>102</v>
      </c>
      <c r="M7" s="25" t="s">
        <v>104</v>
      </c>
      <c r="N7" s="25" t="s">
        <v>108</v>
      </c>
      <c r="O7" s="25" t="s">
        <v>91</v>
      </c>
      <c r="P7" s="25" t="s">
        <v>117</v>
      </c>
      <c r="Q7" s="25" t="s">
        <v>118</v>
      </c>
      <c r="R7" s="370"/>
    </row>
    <row r="8" spans="1:18" s="7" customFormat="1" ht="19.5" customHeight="1">
      <c r="A8" s="378"/>
      <c r="B8" s="379"/>
      <c r="C8" s="51"/>
      <c r="D8" s="366"/>
      <c r="E8" s="366"/>
      <c r="F8" s="371"/>
      <c r="G8" s="26"/>
      <c r="H8" s="51"/>
      <c r="I8" s="371"/>
      <c r="J8" s="371"/>
      <c r="K8" s="371"/>
      <c r="L8" s="52"/>
      <c r="M8" s="52" t="s">
        <v>105</v>
      </c>
      <c r="N8" s="52" t="s">
        <v>90</v>
      </c>
      <c r="O8" s="52"/>
      <c r="P8" s="52"/>
      <c r="Q8" s="51"/>
      <c r="R8" s="371"/>
    </row>
    <row r="9" spans="1:18" s="75" customFormat="1" ht="19.5" customHeight="1">
      <c r="A9" s="81" t="s">
        <v>111</v>
      </c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</row>
    <row r="10" spans="1:18" s="75" customFormat="1" ht="19.5" customHeight="1">
      <c r="A10" s="86" t="s">
        <v>374</v>
      </c>
      <c r="B10" s="85"/>
      <c r="C10" s="55">
        <v>10732277</v>
      </c>
      <c r="D10" s="55">
        <f>SUM(G10:R10)</f>
        <v>9495658</v>
      </c>
      <c r="E10" s="55"/>
      <c r="F10" s="55">
        <f>SUM(D10:E10)</f>
        <v>9495658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>
        <v>9495658</v>
      </c>
    </row>
    <row r="11" spans="1:18" s="75" customFormat="1" ht="19.5" customHeight="1">
      <c r="A11" s="86" t="s">
        <v>49</v>
      </c>
      <c r="B11" s="85"/>
      <c r="C11" s="55">
        <v>2571120</v>
      </c>
      <c r="D11" s="55">
        <f aca="true" t="shared" si="0" ref="D11:D19">SUM(G11:R11)</f>
        <v>2571120</v>
      </c>
      <c r="E11" s="55"/>
      <c r="F11" s="55">
        <f aca="true" t="shared" si="1" ref="F11:F20">SUM(D11:E11)</f>
        <v>2571120</v>
      </c>
      <c r="G11" s="55">
        <v>2571120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s="75" customFormat="1" ht="19.5" customHeight="1">
      <c r="A12" s="86" t="s">
        <v>130</v>
      </c>
      <c r="B12" s="85"/>
      <c r="C12" s="55">
        <f>6253200+93820+1215300</f>
        <v>7562320</v>
      </c>
      <c r="D12" s="55">
        <f t="shared" si="0"/>
        <v>5796823</v>
      </c>
      <c r="E12" s="55"/>
      <c r="F12" s="55">
        <f t="shared" si="1"/>
        <v>5796823</v>
      </c>
      <c r="G12" s="55">
        <v>4358673</v>
      </c>
      <c r="H12" s="55"/>
      <c r="I12" s="55">
        <v>559980</v>
      </c>
      <c r="J12" s="55"/>
      <c r="K12" s="55"/>
      <c r="L12" s="55">
        <v>878170</v>
      </c>
      <c r="M12" s="55"/>
      <c r="N12" s="55"/>
      <c r="O12" s="55"/>
      <c r="P12" s="55"/>
      <c r="Q12" s="55"/>
      <c r="R12" s="55"/>
    </row>
    <row r="13" spans="1:18" s="75" customFormat="1" ht="19.5" customHeight="1">
      <c r="A13" s="86" t="s">
        <v>51</v>
      </c>
      <c r="B13" s="85"/>
      <c r="C13" s="55">
        <v>546539</v>
      </c>
      <c r="D13" s="55">
        <f t="shared" si="0"/>
        <v>242900</v>
      </c>
      <c r="E13" s="55"/>
      <c r="F13" s="55">
        <f t="shared" si="1"/>
        <v>242900</v>
      </c>
      <c r="G13" s="55">
        <v>139900</v>
      </c>
      <c r="H13" s="55"/>
      <c r="I13" s="55">
        <v>36000</v>
      </c>
      <c r="J13" s="55"/>
      <c r="K13" s="55"/>
      <c r="L13" s="55">
        <v>67000</v>
      </c>
      <c r="M13" s="55"/>
      <c r="N13" s="55"/>
      <c r="O13" s="55"/>
      <c r="P13" s="55"/>
      <c r="Q13" s="55"/>
      <c r="R13" s="55"/>
    </row>
    <row r="14" spans="1:18" s="75" customFormat="1" ht="19.5" customHeight="1">
      <c r="A14" s="86" t="s">
        <v>52</v>
      </c>
      <c r="B14" s="85"/>
      <c r="C14" s="55">
        <v>4169288</v>
      </c>
      <c r="D14" s="55">
        <f t="shared" si="0"/>
        <v>1219598.25</v>
      </c>
      <c r="E14" s="55"/>
      <c r="F14" s="55">
        <f t="shared" si="1"/>
        <v>1219598.25</v>
      </c>
      <c r="G14" s="55">
        <v>429979.25</v>
      </c>
      <c r="H14" s="55">
        <v>2520</v>
      </c>
      <c r="I14" s="55">
        <v>487846</v>
      </c>
      <c r="J14" s="55">
        <v>89600</v>
      </c>
      <c r="K14" s="55">
        <v>0</v>
      </c>
      <c r="L14" s="55">
        <v>33280</v>
      </c>
      <c r="M14" s="55">
        <v>12000</v>
      </c>
      <c r="N14" s="55">
        <v>164373</v>
      </c>
      <c r="O14" s="55">
        <v>0</v>
      </c>
      <c r="P14" s="55">
        <v>0</v>
      </c>
      <c r="Q14" s="55"/>
      <c r="R14" s="55"/>
    </row>
    <row r="15" spans="1:18" s="75" customFormat="1" ht="19.5" customHeight="1">
      <c r="A15" s="86" t="s">
        <v>53</v>
      </c>
      <c r="B15" s="85"/>
      <c r="C15" s="55">
        <v>1483156</v>
      </c>
      <c r="D15" s="55">
        <f t="shared" si="0"/>
        <v>1007933.36</v>
      </c>
      <c r="E15" s="55"/>
      <c r="F15" s="55">
        <f t="shared" si="1"/>
        <v>1007933.36</v>
      </c>
      <c r="G15" s="55">
        <v>302516.9</v>
      </c>
      <c r="H15" s="55"/>
      <c r="I15" s="55">
        <v>630724.46</v>
      </c>
      <c r="J15" s="55"/>
      <c r="K15" s="55"/>
      <c r="L15" s="55">
        <v>73772</v>
      </c>
      <c r="M15" s="55"/>
      <c r="N15" s="55"/>
      <c r="O15" s="55"/>
      <c r="P15" s="55">
        <f>SUM(รวม!M12)</f>
        <v>0</v>
      </c>
      <c r="Q15" s="55">
        <v>920</v>
      </c>
      <c r="R15" s="55"/>
    </row>
    <row r="16" spans="1:18" s="75" customFormat="1" ht="19.5" customHeight="1">
      <c r="A16" s="86" t="s">
        <v>54</v>
      </c>
      <c r="B16" s="85"/>
      <c r="C16" s="55">
        <v>338000</v>
      </c>
      <c r="D16" s="55">
        <f t="shared" si="0"/>
        <v>222378.49000000002</v>
      </c>
      <c r="E16" s="55"/>
      <c r="F16" s="55">
        <f t="shared" si="1"/>
        <v>222378.49000000002</v>
      </c>
      <c r="G16" s="55">
        <v>208243.54</v>
      </c>
      <c r="H16" s="55"/>
      <c r="I16" s="55">
        <v>14134.95</v>
      </c>
      <c r="J16" s="55"/>
      <c r="K16" s="55"/>
      <c r="L16" s="55">
        <v>0</v>
      </c>
      <c r="M16" s="55"/>
      <c r="N16" s="55"/>
      <c r="O16" s="55"/>
      <c r="P16" s="55"/>
      <c r="Q16" s="55"/>
      <c r="R16" s="55"/>
    </row>
    <row r="17" spans="1:18" s="75" customFormat="1" ht="19.5" customHeight="1">
      <c r="A17" s="86" t="s">
        <v>55</v>
      </c>
      <c r="B17" s="85"/>
      <c r="C17" s="55">
        <v>505300</v>
      </c>
      <c r="D17" s="55">
        <f t="shared" si="0"/>
        <v>350640</v>
      </c>
      <c r="E17" s="55"/>
      <c r="F17" s="55">
        <f t="shared" si="1"/>
        <v>350640</v>
      </c>
      <c r="G17" s="55">
        <v>252840</v>
      </c>
      <c r="H17" s="55"/>
      <c r="I17" s="55">
        <v>32800</v>
      </c>
      <c r="J17" s="55"/>
      <c r="K17" s="55"/>
      <c r="L17" s="55">
        <v>65000</v>
      </c>
      <c r="M17" s="55"/>
      <c r="N17" s="55"/>
      <c r="O17" s="55"/>
      <c r="P17" s="55"/>
      <c r="Q17" s="55"/>
      <c r="R17" s="55"/>
    </row>
    <row r="18" spans="1:18" s="75" customFormat="1" ht="19.5" customHeight="1">
      <c r="A18" s="86" t="s">
        <v>56</v>
      </c>
      <c r="B18" s="85"/>
      <c r="C18" s="55">
        <v>2350000</v>
      </c>
      <c r="D18" s="55">
        <v>0</v>
      </c>
      <c r="E18" s="55">
        <v>4431409.52</v>
      </c>
      <c r="F18" s="55">
        <f>SUM(L18:O18)</f>
        <v>6944909.52</v>
      </c>
      <c r="G18" s="55"/>
      <c r="H18" s="55"/>
      <c r="I18" s="55"/>
      <c r="J18" s="55"/>
      <c r="K18" s="55"/>
      <c r="L18" s="55">
        <v>2513500</v>
      </c>
      <c r="M18" s="55"/>
      <c r="N18" s="55"/>
      <c r="O18" s="55">
        <v>4431409.52</v>
      </c>
      <c r="P18" s="55"/>
      <c r="Q18" s="55">
        <v>0</v>
      </c>
      <c r="R18" s="55"/>
    </row>
    <row r="19" spans="1:18" s="75" customFormat="1" ht="19.5" customHeight="1">
      <c r="A19" s="86" t="s">
        <v>57</v>
      </c>
      <c r="B19" s="85"/>
      <c r="C19" s="55">
        <v>20000</v>
      </c>
      <c r="D19" s="55">
        <f t="shared" si="0"/>
        <v>0</v>
      </c>
      <c r="E19" s="55">
        <v>0</v>
      </c>
      <c r="F19" s="55">
        <f t="shared" si="1"/>
        <v>0</v>
      </c>
      <c r="G19" s="55">
        <f>SUM(รวม!D17)</f>
        <v>0</v>
      </c>
      <c r="H19" s="55"/>
      <c r="I19" s="55">
        <v>0</v>
      </c>
      <c r="J19" s="55"/>
      <c r="K19" s="55"/>
      <c r="L19" s="55"/>
      <c r="M19" s="55"/>
      <c r="N19" s="55"/>
      <c r="O19" s="55"/>
      <c r="P19" s="55"/>
      <c r="Q19" s="55"/>
      <c r="R19" s="55"/>
    </row>
    <row r="20" spans="1:18" s="75" customFormat="1" ht="19.5" customHeight="1">
      <c r="A20" s="86" t="s">
        <v>58</v>
      </c>
      <c r="B20" s="85"/>
      <c r="C20" s="55">
        <v>2092000</v>
      </c>
      <c r="D20" s="55">
        <f>SUM(G20:R20)</f>
        <v>1714671.57</v>
      </c>
      <c r="E20" s="55">
        <v>0</v>
      </c>
      <c r="F20" s="55">
        <f t="shared" si="1"/>
        <v>1714671.57</v>
      </c>
      <c r="G20" s="55">
        <f>SUM(รวม!D18)</f>
        <v>0</v>
      </c>
      <c r="H20" s="55"/>
      <c r="I20" s="55">
        <v>1107000</v>
      </c>
      <c r="J20" s="55">
        <v>200000</v>
      </c>
      <c r="K20" s="55"/>
      <c r="L20" s="55">
        <v>407671.57</v>
      </c>
      <c r="M20" s="55"/>
      <c r="N20" s="55"/>
      <c r="O20" s="55"/>
      <c r="P20" s="55"/>
      <c r="Q20" s="55"/>
      <c r="R20" s="55"/>
    </row>
    <row r="21" spans="1:18" s="93" customFormat="1" ht="28.5" customHeight="1" thickBot="1">
      <c r="A21" s="367" t="s">
        <v>119</v>
      </c>
      <c r="B21" s="368"/>
      <c r="C21" s="211">
        <f>SUM(C10:C20)</f>
        <v>32370000</v>
      </c>
      <c r="D21" s="211">
        <f>SUM(D10:D20)</f>
        <v>22621722.669999998</v>
      </c>
      <c r="E21" s="211">
        <f>SUM(E18:E20)</f>
        <v>4431409.52</v>
      </c>
      <c r="F21" s="211">
        <f aca="true" t="shared" si="2" ref="F21:R21">SUM(F10:F20)</f>
        <v>29566632.189999998</v>
      </c>
      <c r="G21" s="211">
        <f>SUM(G10:G20)</f>
        <v>8263272.69</v>
      </c>
      <c r="H21" s="211">
        <f t="shared" si="2"/>
        <v>2520</v>
      </c>
      <c r="I21" s="211">
        <f t="shared" si="2"/>
        <v>2868485.41</v>
      </c>
      <c r="J21" s="211">
        <f t="shared" si="2"/>
        <v>289600</v>
      </c>
      <c r="K21" s="211">
        <f t="shared" si="2"/>
        <v>0</v>
      </c>
      <c r="L21" s="211">
        <f t="shared" si="2"/>
        <v>4038393.57</v>
      </c>
      <c r="M21" s="211">
        <f t="shared" si="2"/>
        <v>12000</v>
      </c>
      <c r="N21" s="211">
        <f t="shared" si="2"/>
        <v>164373</v>
      </c>
      <c r="O21" s="211">
        <f t="shared" si="2"/>
        <v>4431409.52</v>
      </c>
      <c r="P21" s="211">
        <f t="shared" si="2"/>
        <v>0</v>
      </c>
      <c r="Q21" s="211">
        <f t="shared" si="2"/>
        <v>920</v>
      </c>
      <c r="R21" s="211">
        <f t="shared" si="2"/>
        <v>9495658</v>
      </c>
    </row>
    <row r="22" spans="1:18" s="75" customFormat="1" ht="19.5" customHeight="1" thickTop="1">
      <c r="A22" s="81" t="s">
        <v>120</v>
      </c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1:18" s="75" customFormat="1" ht="19.5" customHeight="1">
      <c r="A23" s="86" t="s">
        <v>121</v>
      </c>
      <c r="B23" s="85"/>
      <c r="C23" s="55">
        <v>165000</v>
      </c>
      <c r="D23" s="55">
        <f aca="true" t="shared" si="3" ref="D23:D30">SUM(G23:R23)</f>
        <v>119364.04</v>
      </c>
      <c r="E23" s="55">
        <v>0</v>
      </c>
      <c r="F23" s="55">
        <f>SUM(D23:E23)</f>
        <v>119364.04</v>
      </c>
      <c r="G23" s="55">
        <v>119364.04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20" s="75" customFormat="1" ht="19.5" customHeight="1">
      <c r="A24" s="86" t="s">
        <v>122</v>
      </c>
      <c r="B24" s="85"/>
      <c r="C24" s="55">
        <v>71500</v>
      </c>
      <c r="D24" s="55">
        <f t="shared" si="3"/>
        <v>308174.7</v>
      </c>
      <c r="E24" s="55">
        <v>0</v>
      </c>
      <c r="F24" s="55">
        <f aca="true" t="shared" si="4" ref="F24:F30">SUM(D24:E24)</f>
        <v>308174.7</v>
      </c>
      <c r="G24" s="55">
        <v>308174.7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T24" s="88"/>
    </row>
    <row r="25" spans="1:18" s="75" customFormat="1" ht="19.5" customHeight="1">
      <c r="A25" s="86" t="s">
        <v>192</v>
      </c>
      <c r="B25" s="85"/>
      <c r="C25" s="55">
        <v>140000</v>
      </c>
      <c r="D25" s="55">
        <f t="shared" si="3"/>
        <v>249771.63</v>
      </c>
      <c r="E25" s="55">
        <v>0</v>
      </c>
      <c r="F25" s="55">
        <f t="shared" si="4"/>
        <v>249771.63</v>
      </c>
      <c r="G25" s="55">
        <v>249771.63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s="75" customFormat="1" ht="19.5" customHeight="1">
      <c r="A26" s="86" t="s">
        <v>123</v>
      </c>
      <c r="B26" s="85"/>
      <c r="C26" s="55">
        <v>0</v>
      </c>
      <c r="D26" s="55">
        <f t="shared" si="3"/>
        <v>0</v>
      </c>
      <c r="E26" s="55"/>
      <c r="F26" s="55">
        <f t="shared" si="4"/>
        <v>0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s="75" customFormat="1" ht="19.5" customHeight="1">
      <c r="A27" s="86" t="s">
        <v>124</v>
      </c>
      <c r="B27" s="85"/>
      <c r="C27" s="55">
        <v>40000</v>
      </c>
      <c r="D27" s="55">
        <f t="shared" si="3"/>
        <v>2900</v>
      </c>
      <c r="E27" s="55"/>
      <c r="F27" s="55">
        <f t="shared" si="4"/>
        <v>2900</v>
      </c>
      <c r="G27" s="55">
        <v>2900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18" s="75" customFormat="1" ht="19.5" customHeight="1">
      <c r="A28" s="86" t="s">
        <v>125</v>
      </c>
      <c r="B28" s="85"/>
      <c r="C28" s="55">
        <v>0</v>
      </c>
      <c r="D28" s="55">
        <f t="shared" si="3"/>
        <v>0</v>
      </c>
      <c r="E28" s="55"/>
      <c r="F28" s="55">
        <f t="shared" si="4"/>
        <v>0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20" s="75" customFormat="1" ht="19.5" customHeight="1">
      <c r="A29" s="86" t="s">
        <v>126</v>
      </c>
      <c r="B29" s="85"/>
      <c r="C29" s="55">
        <v>14833500</v>
      </c>
      <c r="D29" s="55">
        <f t="shared" si="3"/>
        <v>14810291.41</v>
      </c>
      <c r="E29" s="55"/>
      <c r="F29" s="55">
        <f t="shared" si="4"/>
        <v>14810291.41</v>
      </c>
      <c r="G29" s="55">
        <f>9529448.66-339405.96-60045+600000+1000000+0.41</f>
        <v>10729998.11</v>
      </c>
      <c r="H29" s="55">
        <v>50000</v>
      </c>
      <c r="I29" s="55">
        <f>1276520+31933.3</f>
        <v>1308453.3</v>
      </c>
      <c r="J29" s="55">
        <v>172000</v>
      </c>
      <c r="K29" s="55"/>
      <c r="L29" s="55">
        <v>1471840</v>
      </c>
      <c r="M29" s="55">
        <v>58000</v>
      </c>
      <c r="N29" s="55">
        <v>370000</v>
      </c>
      <c r="O29" s="55">
        <v>0</v>
      </c>
      <c r="P29" s="55">
        <v>100000</v>
      </c>
      <c r="Q29" s="55"/>
      <c r="R29" s="55">
        <v>550000</v>
      </c>
      <c r="S29" s="88"/>
      <c r="T29" s="88"/>
    </row>
    <row r="30" spans="1:20" s="75" customFormat="1" ht="19.5" customHeight="1">
      <c r="A30" s="86" t="s">
        <v>127</v>
      </c>
      <c r="B30" s="85"/>
      <c r="C30" s="55">
        <v>17120000</v>
      </c>
      <c r="D30" s="55">
        <f t="shared" si="3"/>
        <v>13908207</v>
      </c>
      <c r="E30" s="55"/>
      <c r="F30" s="55">
        <f t="shared" si="4"/>
        <v>13908207</v>
      </c>
      <c r="G30" s="55">
        <v>1136800</v>
      </c>
      <c r="H30" s="55"/>
      <c r="I30" s="55">
        <f>1352000+868156-19407</f>
        <v>2200749</v>
      </c>
      <c r="J30" s="55"/>
      <c r="K30" s="55"/>
      <c r="L30" s="55">
        <f>2350000+65000-1500000</f>
        <v>915000</v>
      </c>
      <c r="M30" s="55"/>
      <c r="N30" s="55"/>
      <c r="O30" s="55">
        <v>0</v>
      </c>
      <c r="P30" s="55">
        <v>160000</v>
      </c>
      <c r="Q30" s="55">
        <v>0</v>
      </c>
      <c r="R30" s="55">
        <v>9495658</v>
      </c>
      <c r="S30" s="88"/>
      <c r="T30" s="88"/>
    </row>
    <row r="31" spans="1:20" s="75" customFormat="1" ht="19.5" customHeight="1">
      <c r="A31" s="86" t="s">
        <v>128</v>
      </c>
      <c r="B31" s="85"/>
      <c r="C31" s="55">
        <v>0</v>
      </c>
      <c r="D31" s="55"/>
      <c r="E31" s="55">
        <v>4431409.52</v>
      </c>
      <c r="F31" s="55">
        <f>SUM(E31)</f>
        <v>4431409.52</v>
      </c>
      <c r="G31" s="55"/>
      <c r="H31" s="55"/>
      <c r="I31" s="55"/>
      <c r="J31" s="55"/>
      <c r="K31" s="55"/>
      <c r="L31" s="55">
        <v>0</v>
      </c>
      <c r="M31" s="55"/>
      <c r="N31" s="55"/>
      <c r="O31" s="55">
        <v>4431409.52</v>
      </c>
      <c r="P31" s="55"/>
      <c r="Q31" s="55">
        <v>0</v>
      </c>
      <c r="R31" s="55"/>
      <c r="S31" s="88"/>
      <c r="T31" s="88"/>
    </row>
    <row r="32" spans="1:18" s="75" customFormat="1" ht="19.5" customHeight="1">
      <c r="A32" s="86"/>
      <c r="B32" s="8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9" s="93" customFormat="1" ht="31.5" customHeight="1" thickBot="1">
      <c r="A33" s="367" t="s">
        <v>129</v>
      </c>
      <c r="B33" s="368"/>
      <c r="C33" s="211">
        <f>SUM(C23:C32)</f>
        <v>32370000</v>
      </c>
      <c r="D33" s="211">
        <f>SUM(D23:D32)</f>
        <v>29398708.78</v>
      </c>
      <c r="E33" s="211">
        <f>SUM(E31:E32)</f>
        <v>4431409.52</v>
      </c>
      <c r="F33" s="211">
        <f>SUM(F23:F32)</f>
        <v>33830118.3</v>
      </c>
      <c r="G33" s="211">
        <f>SUM(G23:G32)</f>
        <v>12547008.479999999</v>
      </c>
      <c r="H33" s="211">
        <f aca="true" t="shared" si="5" ref="H33:R33">SUM(H23:H32)</f>
        <v>50000</v>
      </c>
      <c r="I33" s="211">
        <f t="shared" si="5"/>
        <v>3509202.3</v>
      </c>
      <c r="J33" s="211">
        <f t="shared" si="5"/>
        <v>172000</v>
      </c>
      <c r="K33" s="211">
        <f t="shared" si="5"/>
        <v>0</v>
      </c>
      <c r="L33" s="211">
        <f t="shared" si="5"/>
        <v>2386840</v>
      </c>
      <c r="M33" s="211">
        <f t="shared" si="5"/>
        <v>58000</v>
      </c>
      <c r="N33" s="211">
        <f t="shared" si="5"/>
        <v>370000</v>
      </c>
      <c r="O33" s="211">
        <f t="shared" si="5"/>
        <v>4431409.52</v>
      </c>
      <c r="P33" s="211">
        <f t="shared" si="5"/>
        <v>260000</v>
      </c>
      <c r="Q33" s="211">
        <f t="shared" si="5"/>
        <v>0</v>
      </c>
      <c r="R33" s="211">
        <f t="shared" si="5"/>
        <v>10045658</v>
      </c>
      <c r="S33" s="212"/>
    </row>
    <row r="34" spans="1:19" s="89" customFormat="1" ht="33.75" customHeight="1" thickBot="1" thickTop="1">
      <c r="A34" s="75"/>
      <c r="B34" s="207" t="s">
        <v>214</v>
      </c>
      <c r="C34" s="231"/>
      <c r="D34" s="231"/>
      <c r="E34" s="285"/>
      <c r="F34" s="210">
        <f>SUM(F33-F21)</f>
        <v>4263486.109999999</v>
      </c>
      <c r="S34" s="209"/>
    </row>
    <row r="35" ht="15" thickTop="1"/>
    <row r="36" spans="1:18" s="165" customFormat="1" ht="23.25">
      <c r="A36" s="179" t="s">
        <v>319</v>
      </c>
      <c r="C36" s="179"/>
      <c r="D36" s="184"/>
      <c r="E36" s="184"/>
      <c r="F36" s="179" t="s">
        <v>319</v>
      </c>
      <c r="I36" s="179" t="s">
        <v>319</v>
      </c>
      <c r="N36" s="165" t="s">
        <v>319</v>
      </c>
      <c r="R36" s="151"/>
    </row>
    <row r="37" spans="1:16" s="165" customFormat="1" ht="23.25">
      <c r="A37" s="291" t="s">
        <v>320</v>
      </c>
      <c r="B37" s="291"/>
      <c r="C37" s="180"/>
      <c r="D37" s="229"/>
      <c r="E37" s="229"/>
      <c r="F37" s="99" t="s">
        <v>357</v>
      </c>
      <c r="G37" s="99"/>
      <c r="H37" s="180"/>
      <c r="I37" s="291" t="s">
        <v>324</v>
      </c>
      <c r="J37" s="291"/>
      <c r="K37" s="291"/>
      <c r="N37" s="291" t="s">
        <v>322</v>
      </c>
      <c r="O37" s="291"/>
      <c r="P37" s="291"/>
    </row>
    <row r="38" spans="1:16" s="165" customFormat="1" ht="23.25">
      <c r="A38" s="291" t="s">
        <v>321</v>
      </c>
      <c r="B38" s="291"/>
      <c r="C38" s="180"/>
      <c r="D38" s="229"/>
      <c r="E38" s="229"/>
      <c r="F38" s="291" t="s">
        <v>356</v>
      </c>
      <c r="G38" s="291"/>
      <c r="H38" s="291"/>
      <c r="I38" s="291" t="s">
        <v>325</v>
      </c>
      <c r="J38" s="291"/>
      <c r="K38" s="291"/>
      <c r="N38" s="291" t="s">
        <v>323</v>
      </c>
      <c r="O38" s="291"/>
      <c r="P38" s="291"/>
    </row>
    <row r="65533" ht="14.25">
      <c r="C65533" t="s">
        <v>193</v>
      </c>
    </row>
  </sheetData>
  <sheetProtection/>
  <mergeCells count="23">
    <mergeCell ref="A1:R1"/>
    <mergeCell ref="A2:R2"/>
    <mergeCell ref="A3:R3"/>
    <mergeCell ref="I5:I8"/>
    <mergeCell ref="J5:J8"/>
    <mergeCell ref="K5:K6"/>
    <mergeCell ref="K7:K8"/>
    <mergeCell ref="A5:B8"/>
    <mergeCell ref="C5:C6"/>
    <mergeCell ref="R5:R8"/>
    <mergeCell ref="F5:F8"/>
    <mergeCell ref="G5:G6"/>
    <mergeCell ref="E5:E8"/>
    <mergeCell ref="D5:D8"/>
    <mergeCell ref="F38:H38"/>
    <mergeCell ref="A21:B21"/>
    <mergeCell ref="A33:B33"/>
    <mergeCell ref="I38:K38"/>
    <mergeCell ref="I37:K37"/>
    <mergeCell ref="N38:P38"/>
    <mergeCell ref="N37:P37"/>
    <mergeCell ref="A37:B37"/>
    <mergeCell ref="A38:B38"/>
  </mergeCells>
  <printOptions/>
  <pageMargins left="0.2362204724409449" right="0.15748031496062992" top="0.11811023622047245" bottom="0.15748031496062992" header="0.11811023622047245" footer="0.15748031496062992"/>
  <pageSetup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65520"/>
  <sheetViews>
    <sheetView zoomScalePageLayoutView="0" workbookViewId="0" topLeftCell="A55">
      <selection activeCell="P38" sqref="P38"/>
    </sheetView>
  </sheetViews>
  <sheetFormatPr defaultColWidth="9.140625" defaultRowHeight="15"/>
  <cols>
    <col min="2" max="2" width="11.140625" style="0" customWidth="1"/>
    <col min="3" max="3" width="12.140625" style="0" customWidth="1"/>
    <col min="4" max="4" width="10.57421875" style="0" customWidth="1"/>
    <col min="5" max="5" width="10.28125" style="0" customWidth="1"/>
    <col min="6" max="6" width="10.140625" style="0" customWidth="1"/>
    <col min="7" max="7" width="10.00390625" style="0" customWidth="1"/>
    <col min="8" max="8" width="9.140625" style="0" customWidth="1"/>
    <col min="9" max="9" width="10.28125" style="0" customWidth="1"/>
    <col min="10" max="10" width="10.140625" style="0" customWidth="1"/>
    <col min="11" max="12" width="10.28125" style="0" customWidth="1"/>
    <col min="13" max="13" width="10.00390625" style="0" customWidth="1"/>
    <col min="14" max="15" width="11.28125" style="0" customWidth="1"/>
    <col min="16" max="16" width="11.140625" style="0" customWidth="1"/>
    <col min="17" max="17" width="13.7109375" style="0" customWidth="1"/>
    <col min="18" max="18" width="11.140625" style="0" bestFit="1" customWidth="1"/>
  </cols>
  <sheetData>
    <row r="2" spans="1:16" ht="24.75" customHeight="1">
      <c r="A2" s="324" t="s">
        <v>172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</row>
    <row r="3" spans="1:16" ht="22.5" customHeight="1">
      <c r="A3" s="324" t="s">
        <v>375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</row>
    <row r="4" spans="1:16" ht="28.5" customHeight="1">
      <c r="A4" s="324" t="s">
        <v>376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</row>
    <row r="6" spans="1:16" s="75" customFormat="1" ht="19.5" customHeight="1">
      <c r="A6" s="353" t="s">
        <v>93</v>
      </c>
      <c r="B6" s="354"/>
      <c r="C6" s="359" t="s">
        <v>114</v>
      </c>
      <c r="D6" s="362" t="s">
        <v>115</v>
      </c>
      <c r="E6" s="362" t="s">
        <v>115</v>
      </c>
      <c r="F6" s="72" t="s">
        <v>96</v>
      </c>
      <c r="G6" s="359" t="s">
        <v>99</v>
      </c>
      <c r="H6" s="359" t="s">
        <v>70</v>
      </c>
      <c r="I6" s="359" t="s">
        <v>113</v>
      </c>
      <c r="J6" s="118" t="s">
        <v>101</v>
      </c>
      <c r="K6" s="118" t="s">
        <v>103</v>
      </c>
      <c r="L6" s="118" t="s">
        <v>116</v>
      </c>
      <c r="M6" s="118"/>
      <c r="N6" s="74"/>
      <c r="O6" s="72"/>
      <c r="P6" s="359" t="s">
        <v>45</v>
      </c>
    </row>
    <row r="7" spans="1:16" s="75" customFormat="1" ht="19.5" customHeight="1">
      <c r="A7" s="355"/>
      <c r="B7" s="356"/>
      <c r="C7" s="360"/>
      <c r="D7" s="363"/>
      <c r="E7" s="363"/>
      <c r="F7" s="119" t="s">
        <v>97</v>
      </c>
      <c r="G7" s="360"/>
      <c r="H7" s="360"/>
      <c r="I7" s="360"/>
      <c r="J7" s="119" t="s">
        <v>108</v>
      </c>
      <c r="K7" s="119" t="s">
        <v>97</v>
      </c>
      <c r="L7" s="119" t="s">
        <v>107</v>
      </c>
      <c r="M7" s="119" t="s">
        <v>109</v>
      </c>
      <c r="N7" s="119" t="s">
        <v>106</v>
      </c>
      <c r="O7" s="119" t="s">
        <v>106</v>
      </c>
      <c r="P7" s="360"/>
    </row>
    <row r="8" spans="1:16" s="75" customFormat="1" ht="19.5" customHeight="1">
      <c r="A8" s="355"/>
      <c r="B8" s="356"/>
      <c r="C8" s="119" t="s">
        <v>106</v>
      </c>
      <c r="D8" s="121" t="s">
        <v>95</v>
      </c>
      <c r="E8" s="121" t="s">
        <v>332</v>
      </c>
      <c r="F8" s="119" t="s">
        <v>98</v>
      </c>
      <c r="G8" s="360"/>
      <c r="H8" s="360"/>
      <c r="I8" s="360" t="s">
        <v>100</v>
      </c>
      <c r="J8" s="119" t="s">
        <v>102</v>
      </c>
      <c r="K8" s="119" t="s">
        <v>104</v>
      </c>
      <c r="L8" s="119" t="s">
        <v>108</v>
      </c>
      <c r="M8" s="119" t="s">
        <v>91</v>
      </c>
      <c r="N8" s="119" t="s">
        <v>117</v>
      </c>
      <c r="O8" s="119" t="s">
        <v>118</v>
      </c>
      <c r="P8" s="360"/>
    </row>
    <row r="9" spans="1:16" s="75" customFormat="1" ht="19.5" customHeight="1">
      <c r="A9" s="357"/>
      <c r="B9" s="358"/>
      <c r="C9" s="120" t="s">
        <v>340</v>
      </c>
      <c r="D9" s="120"/>
      <c r="E9" s="79"/>
      <c r="F9" s="78"/>
      <c r="G9" s="361"/>
      <c r="H9" s="361"/>
      <c r="I9" s="361"/>
      <c r="J9" s="120"/>
      <c r="K9" s="120" t="s">
        <v>105</v>
      </c>
      <c r="L9" s="120" t="s">
        <v>90</v>
      </c>
      <c r="M9" s="120"/>
      <c r="N9" s="120"/>
      <c r="O9" s="78"/>
      <c r="P9" s="361"/>
    </row>
    <row r="10" spans="1:16" s="75" customFormat="1" ht="22.5" customHeight="1">
      <c r="A10" s="81" t="s">
        <v>333</v>
      </c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 s="75" customFormat="1" ht="22.5" customHeight="1">
      <c r="A11" s="84" t="s">
        <v>329</v>
      </c>
      <c r="B11" s="85"/>
      <c r="C11" s="55">
        <f>SUM(D11:P11)</f>
        <v>10552465</v>
      </c>
      <c r="D11" s="55"/>
      <c r="E11" s="55"/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10552465</v>
      </c>
    </row>
    <row r="12" spans="1:16" s="75" customFormat="1" ht="22.5" customHeight="1">
      <c r="A12" s="86" t="s">
        <v>49</v>
      </c>
      <c r="B12" s="85"/>
      <c r="C12" s="55">
        <f aca="true" t="shared" si="0" ref="C12:C24">SUM(D12:P12)</f>
        <v>2571120</v>
      </c>
      <c r="D12" s="55">
        <v>2571120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</row>
    <row r="13" spans="1:16" s="75" customFormat="1" ht="22.5" customHeight="1">
      <c r="A13" s="86" t="s">
        <v>130</v>
      </c>
      <c r="B13" s="85"/>
      <c r="C13" s="55">
        <f t="shared" si="0"/>
        <v>6253200</v>
      </c>
      <c r="D13" s="55">
        <f>4162140-602580</f>
        <v>3559560</v>
      </c>
      <c r="E13" s="55">
        <f>1793700-170820-321840</f>
        <v>1301040</v>
      </c>
      <c r="F13" s="55">
        <v>0</v>
      </c>
      <c r="G13" s="55">
        <f>1016160-256800</f>
        <v>759360</v>
      </c>
      <c r="H13" s="55">
        <v>0</v>
      </c>
      <c r="I13" s="55">
        <v>0</v>
      </c>
      <c r="J13" s="55">
        <f>907320-274080</f>
        <v>633240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</row>
    <row r="14" spans="1:16" s="75" customFormat="1" ht="22.5" customHeight="1">
      <c r="A14" s="86" t="s">
        <v>344</v>
      </c>
      <c r="B14" s="85"/>
      <c r="C14" s="55">
        <f t="shared" si="0"/>
        <v>170820</v>
      </c>
      <c r="D14" s="55">
        <v>0</v>
      </c>
      <c r="E14" s="55">
        <v>170820</v>
      </c>
      <c r="F14" s="55"/>
      <c r="G14" s="55"/>
      <c r="H14" s="55"/>
      <c r="I14" s="55"/>
      <c r="J14" s="55">
        <v>0</v>
      </c>
      <c r="K14" s="55"/>
      <c r="L14" s="55"/>
      <c r="M14" s="55"/>
      <c r="N14" s="55"/>
      <c r="O14" s="55"/>
      <c r="P14" s="55"/>
    </row>
    <row r="15" spans="1:16" s="75" customFormat="1" ht="22.5" customHeight="1">
      <c r="A15" s="86" t="s">
        <v>345</v>
      </c>
      <c r="B15" s="85"/>
      <c r="C15" s="55">
        <f t="shared" si="0"/>
        <v>1455300</v>
      </c>
      <c r="D15" s="55">
        <v>602580</v>
      </c>
      <c r="E15" s="55">
        <v>321840</v>
      </c>
      <c r="F15" s="55"/>
      <c r="G15" s="55">
        <v>256800</v>
      </c>
      <c r="H15" s="55"/>
      <c r="I15" s="55"/>
      <c r="J15" s="55">
        <v>274080</v>
      </c>
      <c r="K15" s="55"/>
      <c r="L15" s="55"/>
      <c r="M15" s="55"/>
      <c r="N15" s="55"/>
      <c r="O15" s="55"/>
      <c r="P15" s="55"/>
    </row>
    <row r="16" spans="1:16" s="75" customFormat="1" ht="22.5" customHeight="1">
      <c r="A16" s="86" t="s">
        <v>51</v>
      </c>
      <c r="B16" s="85"/>
      <c r="C16" s="55">
        <f t="shared" si="0"/>
        <v>546539</v>
      </c>
      <c r="D16" s="55">
        <v>180739</v>
      </c>
      <c r="E16" s="55">
        <v>177200</v>
      </c>
      <c r="F16" s="55">
        <v>0</v>
      </c>
      <c r="G16" s="55">
        <v>69000</v>
      </c>
      <c r="H16" s="55">
        <v>0</v>
      </c>
      <c r="I16" s="55">
        <v>0</v>
      </c>
      <c r="J16" s="55">
        <v>119600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</row>
    <row r="17" spans="1:16" s="75" customFormat="1" ht="22.5" customHeight="1">
      <c r="A17" s="86" t="s">
        <v>52</v>
      </c>
      <c r="B17" s="85"/>
      <c r="C17" s="55">
        <f t="shared" si="0"/>
        <v>4190100</v>
      </c>
      <c r="D17" s="55">
        <v>1945000</v>
      </c>
      <c r="E17" s="55">
        <v>180000</v>
      </c>
      <c r="F17" s="55">
        <v>230000</v>
      </c>
      <c r="G17" s="55">
        <v>625100</v>
      </c>
      <c r="H17" s="55">
        <v>150000</v>
      </c>
      <c r="I17" s="55">
        <v>100000</v>
      </c>
      <c r="J17" s="55">
        <v>250000</v>
      </c>
      <c r="K17" s="55">
        <v>120000</v>
      </c>
      <c r="L17" s="55">
        <v>430000</v>
      </c>
      <c r="M17" s="55">
        <v>0</v>
      </c>
      <c r="N17" s="55">
        <v>160000</v>
      </c>
      <c r="O17" s="55">
        <v>0</v>
      </c>
      <c r="P17" s="55">
        <v>0</v>
      </c>
    </row>
    <row r="18" spans="1:16" s="75" customFormat="1" ht="22.5" customHeight="1">
      <c r="A18" s="86" t="s">
        <v>53</v>
      </c>
      <c r="B18" s="85"/>
      <c r="C18" s="55">
        <f t="shared" si="0"/>
        <v>1483156</v>
      </c>
      <c r="D18" s="55">
        <v>320000</v>
      </c>
      <c r="E18" s="55">
        <v>90000</v>
      </c>
      <c r="F18" s="55">
        <v>0</v>
      </c>
      <c r="G18" s="55">
        <v>868156</v>
      </c>
      <c r="H18" s="55">
        <v>0</v>
      </c>
      <c r="I18" s="55">
        <v>0</v>
      </c>
      <c r="J18" s="55">
        <v>195000</v>
      </c>
      <c r="K18" s="55">
        <v>0</v>
      </c>
      <c r="L18" s="55">
        <v>0</v>
      </c>
      <c r="M18" s="55">
        <v>0</v>
      </c>
      <c r="N18" s="55">
        <v>10000</v>
      </c>
      <c r="O18" s="55">
        <v>0</v>
      </c>
      <c r="P18" s="55">
        <v>0</v>
      </c>
    </row>
    <row r="19" spans="1:16" s="75" customFormat="1" ht="22.5" customHeight="1">
      <c r="A19" s="86" t="s">
        <v>54</v>
      </c>
      <c r="B19" s="85"/>
      <c r="C19" s="55">
        <f t="shared" si="0"/>
        <v>335000</v>
      </c>
      <c r="D19" s="55">
        <v>285000</v>
      </c>
      <c r="E19" s="55">
        <v>0</v>
      </c>
      <c r="F19" s="55">
        <v>0</v>
      </c>
      <c r="G19" s="55">
        <v>50000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</row>
    <row r="20" spans="1:16" s="75" customFormat="1" ht="22.5" customHeight="1">
      <c r="A20" s="86" t="s">
        <v>55</v>
      </c>
      <c r="B20" s="85"/>
      <c r="C20" s="55">
        <f t="shared" si="0"/>
        <v>505300</v>
      </c>
      <c r="D20" s="55">
        <v>351800</v>
      </c>
      <c r="E20" s="55">
        <v>22500</v>
      </c>
      <c r="F20" s="55">
        <v>0</v>
      </c>
      <c r="G20" s="55">
        <v>66000</v>
      </c>
      <c r="H20" s="55">
        <v>0</v>
      </c>
      <c r="I20" s="55">
        <v>0</v>
      </c>
      <c r="J20" s="55">
        <v>65000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</row>
    <row r="21" spans="1:16" s="75" customFormat="1" ht="22.5" customHeight="1">
      <c r="A21" s="86" t="s">
        <v>330</v>
      </c>
      <c r="B21" s="85"/>
      <c r="C21" s="55">
        <f t="shared" si="0"/>
        <v>2750000</v>
      </c>
      <c r="D21" s="55">
        <v>0</v>
      </c>
      <c r="E21" s="55"/>
      <c r="F21" s="55">
        <v>0</v>
      </c>
      <c r="G21" s="55">
        <v>0</v>
      </c>
      <c r="H21" s="55">
        <v>0</v>
      </c>
      <c r="I21" s="55">
        <v>0</v>
      </c>
      <c r="J21" s="55">
        <v>2750000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</row>
    <row r="22" spans="1:16" s="75" customFormat="1" ht="22.5" customHeight="1">
      <c r="A22" s="86" t="s">
        <v>57</v>
      </c>
      <c r="B22" s="85"/>
      <c r="C22" s="55">
        <f t="shared" si="0"/>
        <v>20000</v>
      </c>
      <c r="D22" s="55">
        <v>20000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</row>
    <row r="23" spans="1:16" s="75" customFormat="1" ht="22.5" customHeight="1">
      <c r="A23" s="86" t="s">
        <v>58</v>
      </c>
      <c r="B23" s="85"/>
      <c r="C23" s="55">
        <f t="shared" si="0"/>
        <v>1537000</v>
      </c>
      <c r="D23" s="55">
        <v>85000</v>
      </c>
      <c r="E23" s="55">
        <v>0</v>
      </c>
      <c r="F23" s="55">
        <v>0</v>
      </c>
      <c r="G23" s="55">
        <v>1352000</v>
      </c>
      <c r="H23" s="55">
        <v>0</v>
      </c>
      <c r="I23" s="55">
        <v>0</v>
      </c>
      <c r="J23" s="55">
        <v>100000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</row>
    <row r="24" spans="1:16" s="75" customFormat="1" ht="54.75" customHeight="1" thickBot="1">
      <c r="A24" s="380" t="s">
        <v>119</v>
      </c>
      <c r="B24" s="381"/>
      <c r="C24" s="87">
        <f t="shared" si="0"/>
        <v>32370000</v>
      </c>
      <c r="D24" s="87">
        <f aca="true" t="shared" si="1" ref="D24:J24">SUM(D11:D23)</f>
        <v>9920799</v>
      </c>
      <c r="E24" s="87">
        <f t="shared" si="1"/>
        <v>2263400</v>
      </c>
      <c r="F24" s="87">
        <f t="shared" si="1"/>
        <v>230000</v>
      </c>
      <c r="G24" s="87">
        <f t="shared" si="1"/>
        <v>4046416</v>
      </c>
      <c r="H24" s="87">
        <f t="shared" si="1"/>
        <v>150000</v>
      </c>
      <c r="I24" s="87">
        <f>SUM(I12:I23)</f>
        <v>100000</v>
      </c>
      <c r="J24" s="87">
        <f t="shared" si="1"/>
        <v>4386920</v>
      </c>
      <c r="K24" s="87">
        <f aca="true" t="shared" si="2" ref="K24:P24">SUM(K11:K23)</f>
        <v>120000</v>
      </c>
      <c r="L24" s="87">
        <f t="shared" si="2"/>
        <v>430000</v>
      </c>
      <c r="M24" s="87">
        <f t="shared" si="2"/>
        <v>0</v>
      </c>
      <c r="N24" s="87">
        <f t="shared" si="2"/>
        <v>170000</v>
      </c>
      <c r="O24" s="87">
        <f t="shared" si="2"/>
        <v>0</v>
      </c>
      <c r="P24" s="87">
        <f t="shared" si="2"/>
        <v>10552465</v>
      </c>
    </row>
    <row r="25" spans="1:16" s="75" customFormat="1" ht="28.5" customHeight="1" thickTop="1">
      <c r="A25" s="115"/>
      <c r="B25" s="115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</row>
    <row r="26" spans="1:16" s="75" customFormat="1" ht="28.5" customHeight="1">
      <c r="A26" s="115"/>
      <c r="B26" s="115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</row>
    <row r="27" spans="1:16" s="75" customFormat="1" ht="28.5" customHeight="1">
      <c r="A27" s="115"/>
      <c r="B27" s="115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</row>
    <row r="28" spans="1:16" s="75" customFormat="1" ht="28.5" customHeight="1">
      <c r="A28" s="115"/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</row>
    <row r="29" spans="1:16" ht="24.75" customHeight="1">
      <c r="A29" s="324" t="s">
        <v>172</v>
      </c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</row>
    <row r="30" spans="1:16" ht="22.5" customHeight="1">
      <c r="A30" s="324" t="s">
        <v>375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</row>
    <row r="31" spans="1:16" ht="28.5" customHeight="1">
      <c r="A31" s="324" t="s">
        <v>376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</row>
    <row r="33" spans="1:16" s="75" customFormat="1" ht="19.5" customHeight="1">
      <c r="A33" s="353" t="s">
        <v>93</v>
      </c>
      <c r="B33" s="354"/>
      <c r="C33" s="359" t="s">
        <v>114</v>
      </c>
      <c r="D33" s="362" t="s">
        <v>115</v>
      </c>
      <c r="E33" s="362" t="s">
        <v>115</v>
      </c>
      <c r="F33" s="72" t="s">
        <v>96</v>
      </c>
      <c r="G33" s="359" t="s">
        <v>99</v>
      </c>
      <c r="H33" s="359" t="s">
        <v>70</v>
      </c>
      <c r="I33" s="359" t="s">
        <v>113</v>
      </c>
      <c r="J33" s="118" t="s">
        <v>101</v>
      </c>
      <c r="K33" s="118" t="s">
        <v>103</v>
      </c>
      <c r="L33" s="118" t="s">
        <v>116</v>
      </c>
      <c r="M33" s="118"/>
      <c r="N33" s="74"/>
      <c r="O33" s="72"/>
      <c r="P33" s="359" t="s">
        <v>45</v>
      </c>
    </row>
    <row r="34" spans="1:16" s="75" customFormat="1" ht="19.5" customHeight="1">
      <c r="A34" s="355"/>
      <c r="B34" s="356"/>
      <c r="C34" s="360"/>
      <c r="D34" s="363"/>
      <c r="E34" s="363"/>
      <c r="F34" s="119" t="s">
        <v>97</v>
      </c>
      <c r="G34" s="360"/>
      <c r="H34" s="360"/>
      <c r="I34" s="360"/>
      <c r="J34" s="119" t="s">
        <v>108</v>
      </c>
      <c r="K34" s="119" t="s">
        <v>97</v>
      </c>
      <c r="L34" s="119" t="s">
        <v>107</v>
      </c>
      <c r="M34" s="119" t="s">
        <v>109</v>
      </c>
      <c r="N34" s="119" t="s">
        <v>106</v>
      </c>
      <c r="O34" s="119" t="s">
        <v>106</v>
      </c>
      <c r="P34" s="360"/>
    </row>
    <row r="35" spans="1:16" s="75" customFormat="1" ht="19.5" customHeight="1">
      <c r="A35" s="355"/>
      <c r="B35" s="356"/>
      <c r="C35" s="119" t="s">
        <v>106</v>
      </c>
      <c r="D35" s="121" t="s">
        <v>95</v>
      </c>
      <c r="E35" s="121" t="s">
        <v>332</v>
      </c>
      <c r="F35" s="119" t="s">
        <v>98</v>
      </c>
      <c r="G35" s="360"/>
      <c r="H35" s="360"/>
      <c r="I35" s="360" t="s">
        <v>100</v>
      </c>
      <c r="J35" s="119" t="s">
        <v>102</v>
      </c>
      <c r="K35" s="119" t="s">
        <v>104</v>
      </c>
      <c r="L35" s="119" t="s">
        <v>108</v>
      </c>
      <c r="M35" s="119" t="s">
        <v>91</v>
      </c>
      <c r="N35" s="119" t="s">
        <v>117</v>
      </c>
      <c r="O35" s="119" t="s">
        <v>118</v>
      </c>
      <c r="P35" s="360"/>
    </row>
    <row r="36" spans="1:16" s="75" customFormat="1" ht="19.5" customHeight="1">
      <c r="A36" s="357"/>
      <c r="B36" s="358"/>
      <c r="C36" s="120" t="s">
        <v>340</v>
      </c>
      <c r="D36" s="120"/>
      <c r="E36" s="79"/>
      <c r="F36" s="78"/>
      <c r="G36" s="361"/>
      <c r="H36" s="361"/>
      <c r="I36" s="361"/>
      <c r="J36" s="120"/>
      <c r="K36" s="120" t="s">
        <v>105</v>
      </c>
      <c r="L36" s="120" t="s">
        <v>90</v>
      </c>
      <c r="M36" s="120"/>
      <c r="N36" s="120"/>
      <c r="O36" s="78"/>
      <c r="P36" s="361"/>
    </row>
    <row r="37" spans="1:16" s="75" customFormat="1" ht="22.5" customHeight="1">
      <c r="A37" s="81" t="s">
        <v>333</v>
      </c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</row>
    <row r="38" spans="1:16" s="75" customFormat="1" ht="22.5" customHeight="1">
      <c r="A38" s="84" t="s">
        <v>329</v>
      </c>
      <c r="B38" s="85"/>
      <c r="C38" s="55">
        <f>SUM(D38:P38)</f>
        <v>8037532</v>
      </c>
      <c r="D38" s="55"/>
      <c r="E38" s="55"/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8037532</v>
      </c>
    </row>
    <row r="39" spans="1:16" s="75" customFormat="1" ht="22.5" customHeight="1">
      <c r="A39" s="86" t="s">
        <v>49</v>
      </c>
      <c r="B39" s="85"/>
      <c r="C39" s="55">
        <f aca="true" t="shared" si="3" ref="C39:C48">SUM(D39:P39)</f>
        <v>2571120</v>
      </c>
      <c r="D39" s="55">
        <v>2571120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</row>
    <row r="40" spans="1:16" s="75" customFormat="1" ht="22.5" customHeight="1">
      <c r="A40" s="86" t="s">
        <v>130</v>
      </c>
      <c r="B40" s="85"/>
      <c r="C40" s="55">
        <f t="shared" si="3"/>
        <v>7510440</v>
      </c>
      <c r="D40" s="55">
        <f>3929160</f>
        <v>3929160</v>
      </c>
      <c r="E40" s="55">
        <f>1689240</f>
        <v>1689240</v>
      </c>
      <c r="F40" s="55">
        <v>0</v>
      </c>
      <c r="G40" s="55">
        <f>992640</f>
        <v>992640</v>
      </c>
      <c r="H40" s="55">
        <v>0</v>
      </c>
      <c r="I40" s="55">
        <v>0</v>
      </c>
      <c r="J40" s="55">
        <f>899400</f>
        <v>899400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</row>
    <row r="41" spans="1:16" s="75" customFormat="1" ht="22.5" customHeight="1">
      <c r="A41" s="86" t="s">
        <v>51</v>
      </c>
      <c r="B41" s="85"/>
      <c r="C41" s="55">
        <f t="shared" si="3"/>
        <v>571928</v>
      </c>
      <c r="D41" s="55">
        <v>207128</v>
      </c>
      <c r="E41" s="55">
        <v>176200</v>
      </c>
      <c r="F41" s="55">
        <v>0</v>
      </c>
      <c r="G41" s="55">
        <v>69000</v>
      </c>
      <c r="H41" s="55">
        <v>0</v>
      </c>
      <c r="I41" s="55">
        <v>0</v>
      </c>
      <c r="J41" s="55">
        <v>119600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</row>
    <row r="42" spans="1:16" s="75" customFormat="1" ht="22.5" customHeight="1">
      <c r="A42" s="86" t="s">
        <v>52</v>
      </c>
      <c r="B42" s="85"/>
      <c r="C42" s="55">
        <f t="shared" si="3"/>
        <v>4022800</v>
      </c>
      <c r="D42" s="55">
        <v>1645000</v>
      </c>
      <c r="E42" s="55">
        <v>160000</v>
      </c>
      <c r="F42" s="55">
        <v>230000</v>
      </c>
      <c r="G42" s="55">
        <v>623800</v>
      </c>
      <c r="H42" s="55">
        <v>197000</v>
      </c>
      <c r="I42" s="55">
        <v>77000</v>
      </c>
      <c r="J42" s="55">
        <v>160000</v>
      </c>
      <c r="K42" s="55">
        <v>290000</v>
      </c>
      <c r="L42" s="55">
        <v>530000</v>
      </c>
      <c r="M42" s="55">
        <v>0</v>
      </c>
      <c r="N42" s="55">
        <v>110000</v>
      </c>
      <c r="O42" s="55">
        <v>0</v>
      </c>
      <c r="P42" s="55">
        <v>0</v>
      </c>
    </row>
    <row r="43" spans="1:16" s="75" customFormat="1" ht="22.5" customHeight="1">
      <c r="A43" s="86" t="s">
        <v>53</v>
      </c>
      <c r="B43" s="85"/>
      <c r="C43" s="55">
        <f t="shared" si="3"/>
        <v>1405580</v>
      </c>
      <c r="D43" s="55">
        <v>320000</v>
      </c>
      <c r="E43" s="55">
        <v>90000</v>
      </c>
      <c r="F43" s="55">
        <v>0</v>
      </c>
      <c r="G43" s="55">
        <v>835580</v>
      </c>
      <c r="H43" s="55">
        <v>0</v>
      </c>
      <c r="I43" s="55">
        <v>0</v>
      </c>
      <c r="J43" s="55">
        <v>150000</v>
      </c>
      <c r="K43" s="55">
        <v>0</v>
      </c>
      <c r="L43" s="55">
        <v>0</v>
      </c>
      <c r="M43" s="55">
        <v>0</v>
      </c>
      <c r="N43" s="55">
        <v>10000</v>
      </c>
      <c r="O43" s="55">
        <v>0</v>
      </c>
      <c r="P43" s="55">
        <v>0</v>
      </c>
    </row>
    <row r="44" spans="1:16" s="75" customFormat="1" ht="22.5" customHeight="1">
      <c r="A44" s="86" t="s">
        <v>54</v>
      </c>
      <c r="B44" s="85"/>
      <c r="C44" s="55">
        <f t="shared" si="3"/>
        <v>335000</v>
      </c>
      <c r="D44" s="55">
        <v>285000</v>
      </c>
      <c r="E44" s="55">
        <v>0</v>
      </c>
      <c r="F44" s="55">
        <v>0</v>
      </c>
      <c r="G44" s="55">
        <v>50000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</row>
    <row r="45" spans="1:16" s="75" customFormat="1" ht="22.5" customHeight="1">
      <c r="A45" s="86" t="s">
        <v>55</v>
      </c>
      <c r="B45" s="85"/>
      <c r="C45" s="55">
        <f t="shared" si="3"/>
        <v>332600</v>
      </c>
      <c r="D45" s="55">
        <v>139500</v>
      </c>
      <c r="E45" s="55">
        <v>49600</v>
      </c>
      <c r="F45" s="55">
        <v>0</v>
      </c>
      <c r="G45" s="55">
        <v>105500</v>
      </c>
      <c r="H45" s="55">
        <v>0</v>
      </c>
      <c r="I45" s="55">
        <v>0</v>
      </c>
      <c r="J45" s="55">
        <v>38000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</row>
    <row r="46" spans="1:16" s="75" customFormat="1" ht="22.5" customHeight="1">
      <c r="A46" s="86" t="s">
        <v>330</v>
      </c>
      <c r="B46" s="85"/>
      <c r="C46" s="55">
        <f t="shared" si="3"/>
        <v>2550000</v>
      </c>
      <c r="D46" s="55"/>
      <c r="E46" s="55"/>
      <c r="F46" s="55">
        <v>0</v>
      </c>
      <c r="G46" s="55">
        <v>400000</v>
      </c>
      <c r="H46" s="55">
        <v>0</v>
      </c>
      <c r="I46" s="55">
        <v>0</v>
      </c>
      <c r="J46" s="55">
        <v>2150000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</row>
    <row r="47" spans="1:16" s="75" customFormat="1" ht="22.5" customHeight="1">
      <c r="A47" s="86" t="s">
        <v>57</v>
      </c>
      <c r="B47" s="85"/>
      <c r="C47" s="55">
        <f t="shared" si="3"/>
        <v>20000</v>
      </c>
      <c r="D47" s="55">
        <v>20000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</row>
    <row r="48" spans="1:16" s="75" customFormat="1" ht="22.5" customHeight="1">
      <c r="A48" s="86" t="s">
        <v>58</v>
      </c>
      <c r="B48" s="85"/>
      <c r="C48" s="55">
        <f t="shared" si="3"/>
        <v>1468000</v>
      </c>
      <c r="D48" s="55">
        <v>75000</v>
      </c>
      <c r="E48" s="55">
        <v>0</v>
      </c>
      <c r="F48" s="55">
        <v>0</v>
      </c>
      <c r="G48" s="55">
        <v>1293000</v>
      </c>
      <c r="H48" s="55">
        <v>0</v>
      </c>
      <c r="I48" s="55">
        <v>0</v>
      </c>
      <c r="J48" s="55">
        <v>100000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</row>
    <row r="49" spans="1:16" s="75" customFormat="1" ht="54.75" customHeight="1" thickBot="1">
      <c r="A49" s="380" t="s">
        <v>119</v>
      </c>
      <c r="B49" s="381"/>
      <c r="C49" s="87">
        <f aca="true" t="shared" si="4" ref="C49:H49">SUM(C38:C48)</f>
        <v>28825000</v>
      </c>
      <c r="D49" s="87">
        <f t="shared" si="4"/>
        <v>9191908</v>
      </c>
      <c r="E49" s="87">
        <f t="shared" si="4"/>
        <v>2165040</v>
      </c>
      <c r="F49" s="87">
        <f t="shared" si="4"/>
        <v>230000</v>
      </c>
      <c r="G49" s="87">
        <f t="shared" si="4"/>
        <v>4369520</v>
      </c>
      <c r="H49" s="87">
        <f t="shared" si="4"/>
        <v>197000</v>
      </c>
      <c r="I49" s="87">
        <f>SUM(I39:I48)</f>
        <v>77000</v>
      </c>
      <c r="J49" s="87">
        <f aca="true" t="shared" si="5" ref="J49:P49">SUM(J38:J48)</f>
        <v>3617000</v>
      </c>
      <c r="K49" s="87">
        <f t="shared" si="5"/>
        <v>290000</v>
      </c>
      <c r="L49" s="87">
        <f t="shared" si="5"/>
        <v>530000</v>
      </c>
      <c r="M49" s="87">
        <f t="shared" si="5"/>
        <v>0</v>
      </c>
      <c r="N49" s="87">
        <f t="shared" si="5"/>
        <v>120000</v>
      </c>
      <c r="O49" s="87">
        <f t="shared" si="5"/>
        <v>0</v>
      </c>
      <c r="P49" s="87">
        <f t="shared" si="5"/>
        <v>8037532</v>
      </c>
    </row>
    <row r="50" spans="1:16" s="75" customFormat="1" ht="28.5" customHeight="1" thickTop="1">
      <c r="A50" s="115"/>
      <c r="B50" s="115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</row>
    <row r="65520" ht="14.25">
      <c r="C65520" t="s">
        <v>193</v>
      </c>
    </row>
  </sheetData>
  <sheetProtection/>
  <mergeCells count="26">
    <mergeCell ref="P6:P9"/>
    <mergeCell ref="I8:I9"/>
    <mergeCell ref="A24:B24"/>
    <mergeCell ref="A2:P2"/>
    <mergeCell ref="A3:P3"/>
    <mergeCell ref="A4:P4"/>
    <mergeCell ref="A6:B9"/>
    <mergeCell ref="C6:C7"/>
    <mergeCell ref="D6:D7"/>
    <mergeCell ref="A49:B49"/>
    <mergeCell ref="E33:E34"/>
    <mergeCell ref="G33:G36"/>
    <mergeCell ref="E6:E7"/>
    <mergeCell ref="G6:G9"/>
    <mergeCell ref="H6:H9"/>
    <mergeCell ref="A29:P29"/>
    <mergeCell ref="A30:P30"/>
    <mergeCell ref="A31:P31"/>
    <mergeCell ref="I6:I7"/>
    <mergeCell ref="H33:H36"/>
    <mergeCell ref="I33:I34"/>
    <mergeCell ref="P33:P36"/>
    <mergeCell ref="I35:I36"/>
    <mergeCell ref="A33:B36"/>
    <mergeCell ref="C33:C34"/>
    <mergeCell ref="D33:D34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1">
      <selection activeCell="H121" sqref="H121"/>
    </sheetView>
  </sheetViews>
  <sheetFormatPr defaultColWidth="9.140625" defaultRowHeight="15"/>
  <cols>
    <col min="1" max="1" width="7.140625" style="208" customWidth="1"/>
    <col min="2" max="2" width="28.140625" style="183" customWidth="1"/>
    <col min="3" max="3" width="13.7109375" style="185" customWidth="1"/>
    <col min="4" max="4" width="11.28125" style="185" customWidth="1"/>
    <col min="5" max="5" width="10.57421875" style="185" customWidth="1"/>
    <col min="6" max="6" width="13.8515625" style="185" customWidth="1"/>
    <col min="7" max="7" width="12.421875" style="183" customWidth="1"/>
    <col min="8" max="15" width="17.421875" style="183" customWidth="1"/>
    <col min="16" max="16384" width="9.140625" style="183" customWidth="1"/>
  </cols>
  <sheetData>
    <row r="1" spans="1:7" ht="23.25">
      <c r="A1" s="292" t="s">
        <v>219</v>
      </c>
      <c r="B1" s="292"/>
      <c r="C1" s="292"/>
      <c r="D1" s="292"/>
      <c r="E1" s="292"/>
      <c r="F1" s="292"/>
      <c r="G1" s="292"/>
    </row>
    <row r="2" spans="1:7" ht="23.25">
      <c r="A2" s="292" t="s">
        <v>220</v>
      </c>
      <c r="B2" s="292"/>
      <c r="C2" s="292"/>
      <c r="D2" s="292"/>
      <c r="E2" s="292"/>
      <c r="F2" s="292"/>
      <c r="G2" s="292"/>
    </row>
    <row r="3" spans="1:7" ht="23.25">
      <c r="A3" s="292" t="s">
        <v>417</v>
      </c>
      <c r="B3" s="292"/>
      <c r="C3" s="292"/>
      <c r="D3" s="292"/>
      <c r="E3" s="292"/>
      <c r="F3" s="292"/>
      <c r="G3" s="292"/>
    </row>
    <row r="4" spans="1:7" ht="23.25">
      <c r="A4" s="290" t="s">
        <v>310</v>
      </c>
      <c r="G4" s="183" t="s">
        <v>303</v>
      </c>
    </row>
    <row r="5" spans="1:7" ht="33" customHeight="1">
      <c r="A5" s="186" t="s">
        <v>221</v>
      </c>
      <c r="B5" s="186" t="s">
        <v>93</v>
      </c>
      <c r="C5" s="187" t="s">
        <v>291</v>
      </c>
      <c r="D5" s="187" t="s">
        <v>290</v>
      </c>
      <c r="E5" s="187" t="s">
        <v>296</v>
      </c>
      <c r="F5" s="187" t="s">
        <v>222</v>
      </c>
      <c r="G5" s="186" t="s">
        <v>2</v>
      </c>
    </row>
    <row r="6" spans="1:7" ht="23.25">
      <c r="A6" s="188"/>
      <c r="B6" s="188" t="s">
        <v>160</v>
      </c>
      <c r="C6" s="189"/>
      <c r="D6" s="189"/>
      <c r="E6" s="189"/>
      <c r="F6" s="189"/>
      <c r="G6" s="190"/>
    </row>
    <row r="7" spans="1:7" ht="23.25">
      <c r="A7" s="188">
        <v>1</v>
      </c>
      <c r="B7" s="190" t="s">
        <v>223</v>
      </c>
      <c r="C7" s="189">
        <v>2470000</v>
      </c>
      <c r="D7" s="189"/>
      <c r="E7" s="189"/>
      <c r="F7" s="189">
        <v>2470000</v>
      </c>
      <c r="G7" s="190"/>
    </row>
    <row r="8" spans="1:7" ht="23.25">
      <c r="A8" s="188">
        <v>2</v>
      </c>
      <c r="B8" s="190" t="s">
        <v>156</v>
      </c>
      <c r="C8" s="189">
        <v>137540</v>
      </c>
      <c r="D8" s="189"/>
      <c r="E8" s="189"/>
      <c r="F8" s="189">
        <v>137540</v>
      </c>
      <c r="G8" s="190"/>
    </row>
    <row r="9" spans="1:7" ht="23.25">
      <c r="A9" s="188">
        <v>3</v>
      </c>
      <c r="B9" s="190" t="s">
        <v>157</v>
      </c>
      <c r="C9" s="189">
        <v>50376.8</v>
      </c>
      <c r="D9" s="189"/>
      <c r="E9" s="189"/>
      <c r="F9" s="189">
        <v>50376.8</v>
      </c>
      <c r="G9" s="190"/>
    </row>
    <row r="10" spans="1:7" ht="23.25">
      <c r="A10" s="188">
        <v>4</v>
      </c>
      <c r="B10" s="190" t="s">
        <v>158</v>
      </c>
      <c r="C10" s="189">
        <v>70000</v>
      </c>
      <c r="D10" s="189"/>
      <c r="E10" s="189"/>
      <c r="F10" s="189">
        <v>70000</v>
      </c>
      <c r="G10" s="190"/>
    </row>
    <row r="11" spans="1:7" ht="23.25">
      <c r="A11" s="188">
        <v>5</v>
      </c>
      <c r="B11" s="190" t="s">
        <v>224</v>
      </c>
      <c r="C11" s="189">
        <v>21852</v>
      </c>
      <c r="D11" s="189"/>
      <c r="E11" s="189"/>
      <c r="F11" s="189">
        <v>21852</v>
      </c>
      <c r="G11" s="190"/>
    </row>
    <row r="12" spans="1:7" ht="23.25">
      <c r="A12" s="188"/>
      <c r="B12" s="191" t="s">
        <v>292</v>
      </c>
      <c r="C12" s="192">
        <f>SUM(C7:C11)</f>
        <v>2749768.8</v>
      </c>
      <c r="D12" s="192"/>
      <c r="E12" s="192"/>
      <c r="F12" s="192">
        <f>SUM(F7:F11)</f>
        <v>2749768.8</v>
      </c>
      <c r="G12" s="190"/>
    </row>
    <row r="13" spans="1:7" ht="23.25">
      <c r="A13" s="188"/>
      <c r="B13" s="188" t="s">
        <v>225</v>
      </c>
      <c r="C13" s="189"/>
      <c r="D13" s="189"/>
      <c r="E13" s="189"/>
      <c r="F13" s="189"/>
      <c r="G13" s="190"/>
    </row>
    <row r="14" spans="1:7" ht="23.25">
      <c r="A14" s="188"/>
      <c r="B14" s="193" t="s">
        <v>161</v>
      </c>
      <c r="C14" s="189"/>
      <c r="D14" s="189"/>
      <c r="E14" s="189"/>
      <c r="F14" s="189"/>
      <c r="G14" s="190"/>
    </row>
    <row r="15" spans="1:7" ht="23.25">
      <c r="A15" s="188">
        <v>1</v>
      </c>
      <c r="B15" s="190" t="s">
        <v>226</v>
      </c>
      <c r="C15" s="189">
        <v>252050</v>
      </c>
      <c r="D15" s="189">
        <v>20700</v>
      </c>
      <c r="E15" s="189"/>
      <c r="F15" s="189">
        <f>SUM(C15+D15)</f>
        <v>272750</v>
      </c>
      <c r="G15" s="190"/>
    </row>
    <row r="16" spans="1:7" ht="23.25">
      <c r="A16" s="188">
        <v>2</v>
      </c>
      <c r="B16" s="190" t="s">
        <v>227</v>
      </c>
      <c r="C16" s="189">
        <v>44990</v>
      </c>
      <c r="D16" s="189"/>
      <c r="E16" s="189"/>
      <c r="F16" s="189">
        <f aca="true" t="shared" si="0" ref="F16:F46">SUM(C16+D16)</f>
        <v>44990</v>
      </c>
      <c r="G16" s="190"/>
    </row>
    <row r="17" spans="1:7" ht="23.25">
      <c r="A17" s="188">
        <v>3</v>
      </c>
      <c r="B17" s="190" t="s">
        <v>228</v>
      </c>
      <c r="C17" s="189">
        <v>305750</v>
      </c>
      <c r="D17" s="189">
        <v>16740</v>
      </c>
      <c r="E17" s="189"/>
      <c r="F17" s="189">
        <f>SUM(C17:D17)</f>
        <v>322490</v>
      </c>
      <c r="G17" s="190"/>
    </row>
    <row r="18" spans="1:7" ht="23.25">
      <c r="A18" s="188">
        <v>4</v>
      </c>
      <c r="B18" s="190" t="s">
        <v>229</v>
      </c>
      <c r="C18" s="189">
        <v>100180</v>
      </c>
      <c r="D18" s="189"/>
      <c r="E18" s="189"/>
      <c r="F18" s="189">
        <f t="shared" si="0"/>
        <v>100180</v>
      </c>
      <c r="G18" s="190"/>
    </row>
    <row r="19" spans="1:7" ht="23.25">
      <c r="A19" s="188">
        <v>5</v>
      </c>
      <c r="B19" s="190" t="s">
        <v>230</v>
      </c>
      <c r="C19" s="189">
        <v>12000</v>
      </c>
      <c r="D19" s="189"/>
      <c r="E19" s="189"/>
      <c r="F19" s="189">
        <f t="shared" si="0"/>
        <v>12000</v>
      </c>
      <c r="G19" s="190"/>
    </row>
    <row r="20" spans="1:7" ht="23.25">
      <c r="A20" s="188">
        <v>6</v>
      </c>
      <c r="B20" s="190" t="s">
        <v>231</v>
      </c>
      <c r="C20" s="189">
        <v>3500</v>
      </c>
      <c r="D20" s="189"/>
      <c r="E20" s="189"/>
      <c r="F20" s="189">
        <f t="shared" si="0"/>
        <v>3500</v>
      </c>
      <c r="G20" s="190"/>
    </row>
    <row r="21" spans="1:7" ht="23.25">
      <c r="A21" s="188">
        <v>7</v>
      </c>
      <c r="B21" s="190" t="s">
        <v>232</v>
      </c>
      <c r="C21" s="189">
        <v>9000</v>
      </c>
      <c r="D21" s="189"/>
      <c r="E21" s="189"/>
      <c r="F21" s="189">
        <f t="shared" si="0"/>
        <v>9000</v>
      </c>
      <c r="G21" s="190"/>
    </row>
    <row r="22" spans="1:7" ht="23.25">
      <c r="A22" s="188">
        <v>8</v>
      </c>
      <c r="B22" s="190" t="s">
        <v>233</v>
      </c>
      <c r="C22" s="189">
        <v>212500</v>
      </c>
      <c r="D22" s="189"/>
      <c r="E22" s="189"/>
      <c r="F22" s="189">
        <f t="shared" si="0"/>
        <v>212500</v>
      </c>
      <c r="G22" s="190"/>
    </row>
    <row r="23" spans="1:7" ht="23.25">
      <c r="A23" s="188">
        <v>9</v>
      </c>
      <c r="B23" s="190" t="s">
        <v>234</v>
      </c>
      <c r="C23" s="189">
        <v>27300</v>
      </c>
      <c r="D23" s="189"/>
      <c r="E23" s="189"/>
      <c r="F23" s="189">
        <f t="shared" si="0"/>
        <v>27300</v>
      </c>
      <c r="G23" s="190"/>
    </row>
    <row r="24" spans="1:7" ht="23.25">
      <c r="A24" s="188">
        <v>10</v>
      </c>
      <c r="B24" s="190" t="s">
        <v>235</v>
      </c>
      <c r="C24" s="189">
        <v>516700</v>
      </c>
      <c r="D24" s="189">
        <v>90000</v>
      </c>
      <c r="E24" s="189"/>
      <c r="F24" s="189">
        <f t="shared" si="0"/>
        <v>606700</v>
      </c>
      <c r="G24" s="190"/>
    </row>
    <row r="25" spans="1:7" ht="23.25">
      <c r="A25" s="188">
        <v>11</v>
      </c>
      <c r="B25" s="190" t="s">
        <v>236</v>
      </c>
      <c r="C25" s="189">
        <v>7390</v>
      </c>
      <c r="D25" s="189"/>
      <c r="E25" s="189"/>
      <c r="F25" s="189">
        <f t="shared" si="0"/>
        <v>7390</v>
      </c>
      <c r="G25" s="190"/>
    </row>
    <row r="26" spans="1:7" ht="23.25">
      <c r="A26" s="188">
        <v>12</v>
      </c>
      <c r="B26" s="190" t="s">
        <v>237</v>
      </c>
      <c r="C26" s="189">
        <v>17100</v>
      </c>
      <c r="D26" s="189"/>
      <c r="E26" s="189"/>
      <c r="F26" s="189">
        <f t="shared" si="0"/>
        <v>17100</v>
      </c>
      <c r="G26" s="190"/>
    </row>
    <row r="27" spans="1:7" ht="23.25">
      <c r="A27" s="188">
        <v>13</v>
      </c>
      <c r="B27" s="190" t="s">
        <v>238</v>
      </c>
      <c r="C27" s="189">
        <v>44508.2</v>
      </c>
      <c r="D27" s="189"/>
      <c r="E27" s="189"/>
      <c r="F27" s="189">
        <f t="shared" si="0"/>
        <v>44508.2</v>
      </c>
      <c r="G27" s="190"/>
    </row>
    <row r="28" spans="1:7" ht="23.25">
      <c r="A28" s="188">
        <v>14</v>
      </c>
      <c r="B28" s="190" t="s">
        <v>239</v>
      </c>
      <c r="C28" s="189">
        <v>50000</v>
      </c>
      <c r="D28" s="189"/>
      <c r="E28" s="189"/>
      <c r="F28" s="189">
        <f t="shared" si="0"/>
        <v>50000</v>
      </c>
      <c r="G28" s="190"/>
    </row>
    <row r="29" spans="1:7" ht="23.25">
      <c r="A29" s="188">
        <v>15</v>
      </c>
      <c r="B29" s="190" t="s">
        <v>240</v>
      </c>
      <c r="C29" s="189">
        <v>4500</v>
      </c>
      <c r="D29" s="189"/>
      <c r="E29" s="189"/>
      <c r="F29" s="189">
        <f t="shared" si="0"/>
        <v>4500</v>
      </c>
      <c r="G29" s="190"/>
    </row>
    <row r="30" spans="1:7" ht="23.25">
      <c r="A30" s="188">
        <v>16</v>
      </c>
      <c r="B30" s="190" t="s">
        <v>241</v>
      </c>
      <c r="C30" s="189">
        <v>87800</v>
      </c>
      <c r="D30" s="189"/>
      <c r="E30" s="189"/>
      <c r="F30" s="189">
        <f t="shared" si="0"/>
        <v>87800</v>
      </c>
      <c r="G30" s="190"/>
    </row>
    <row r="31" spans="1:7" ht="23.25">
      <c r="A31" s="188">
        <v>17</v>
      </c>
      <c r="B31" s="190" t="s">
        <v>242</v>
      </c>
      <c r="C31" s="189">
        <v>54300</v>
      </c>
      <c r="D31" s="189"/>
      <c r="E31" s="189"/>
      <c r="F31" s="189">
        <f t="shared" si="0"/>
        <v>54300</v>
      </c>
      <c r="G31" s="190"/>
    </row>
    <row r="32" spans="1:7" ht="23.25">
      <c r="A32" s="197"/>
      <c r="B32" s="200"/>
      <c r="C32" s="201"/>
      <c r="D32" s="201"/>
      <c r="E32" s="201"/>
      <c r="F32" s="201"/>
      <c r="G32" s="200"/>
    </row>
    <row r="33" spans="1:7" ht="23.25">
      <c r="A33" s="290" t="s">
        <v>310</v>
      </c>
      <c r="G33" s="183" t="s">
        <v>304</v>
      </c>
    </row>
    <row r="34" spans="1:7" ht="33" customHeight="1">
      <c r="A34" s="186" t="s">
        <v>221</v>
      </c>
      <c r="B34" s="186" t="s">
        <v>93</v>
      </c>
      <c r="C34" s="187" t="s">
        <v>291</v>
      </c>
      <c r="D34" s="187" t="s">
        <v>290</v>
      </c>
      <c r="E34" s="187" t="s">
        <v>296</v>
      </c>
      <c r="F34" s="187" t="s">
        <v>222</v>
      </c>
      <c r="G34" s="186" t="s">
        <v>2</v>
      </c>
    </row>
    <row r="35" spans="1:7" ht="23.25">
      <c r="A35" s="188">
        <v>18</v>
      </c>
      <c r="B35" s="190" t="s">
        <v>243</v>
      </c>
      <c r="C35" s="189">
        <v>59100</v>
      </c>
      <c r="D35" s="189"/>
      <c r="E35" s="189"/>
      <c r="F35" s="189">
        <f>SUM(C35+D35)</f>
        <v>59100</v>
      </c>
      <c r="G35" s="190"/>
    </row>
    <row r="36" spans="1:7" ht="23.25">
      <c r="A36" s="188">
        <v>19</v>
      </c>
      <c r="B36" s="190" t="s">
        <v>244</v>
      </c>
      <c r="C36" s="189">
        <v>10000</v>
      </c>
      <c r="D36" s="189"/>
      <c r="E36" s="189"/>
      <c r="F36" s="189">
        <f>SUM(C36+D36)</f>
        <v>10000</v>
      </c>
      <c r="G36" s="190"/>
    </row>
    <row r="37" spans="1:8" ht="23.25">
      <c r="A37" s="188">
        <v>20</v>
      </c>
      <c r="B37" s="190" t="s">
        <v>245</v>
      </c>
      <c r="C37" s="189">
        <v>18000</v>
      </c>
      <c r="D37" s="189"/>
      <c r="E37" s="189"/>
      <c r="F37" s="189">
        <f t="shared" si="0"/>
        <v>18000</v>
      </c>
      <c r="G37" s="190"/>
      <c r="H37" s="194"/>
    </row>
    <row r="38" spans="1:8" ht="23.25">
      <c r="A38" s="188">
        <v>21</v>
      </c>
      <c r="B38" s="190" t="s">
        <v>246</v>
      </c>
      <c r="C38" s="189">
        <v>4300</v>
      </c>
      <c r="D38" s="189"/>
      <c r="E38" s="189"/>
      <c r="F38" s="189">
        <f t="shared" si="0"/>
        <v>4300</v>
      </c>
      <c r="G38" s="190"/>
      <c r="H38" s="194"/>
    </row>
    <row r="39" spans="1:7" ht="23.25">
      <c r="A39" s="188">
        <v>22</v>
      </c>
      <c r="B39" s="190" t="s">
        <v>247</v>
      </c>
      <c r="C39" s="189">
        <v>193420</v>
      </c>
      <c r="D39" s="189">
        <v>27500</v>
      </c>
      <c r="E39" s="189"/>
      <c r="F39" s="189">
        <f t="shared" si="0"/>
        <v>220920</v>
      </c>
      <c r="G39" s="190"/>
    </row>
    <row r="40" spans="1:7" ht="23.25">
      <c r="A40" s="188">
        <v>23</v>
      </c>
      <c r="B40" s="190" t="s">
        <v>248</v>
      </c>
      <c r="C40" s="189">
        <v>28460</v>
      </c>
      <c r="D40" s="189"/>
      <c r="E40" s="189"/>
      <c r="F40" s="189">
        <f t="shared" si="0"/>
        <v>28460</v>
      </c>
      <c r="G40" s="190"/>
    </row>
    <row r="41" spans="1:7" ht="23.25">
      <c r="A41" s="188"/>
      <c r="B41" s="190" t="s">
        <v>355</v>
      </c>
      <c r="C41" s="189">
        <v>4250</v>
      </c>
      <c r="D41" s="189">
        <v>0</v>
      </c>
      <c r="E41" s="189"/>
      <c r="F41" s="189">
        <f t="shared" si="0"/>
        <v>4250</v>
      </c>
      <c r="G41" s="190"/>
    </row>
    <row r="42" spans="1:7" ht="23.25">
      <c r="A42" s="188">
        <v>24</v>
      </c>
      <c r="B42" s="190" t="s">
        <v>249</v>
      </c>
      <c r="C42" s="189">
        <v>28000</v>
      </c>
      <c r="D42" s="189"/>
      <c r="E42" s="189"/>
      <c r="F42" s="189">
        <f t="shared" si="0"/>
        <v>28000</v>
      </c>
      <c r="G42" s="190"/>
    </row>
    <row r="43" spans="1:7" ht="23.25">
      <c r="A43" s="188">
        <v>25</v>
      </c>
      <c r="B43" s="190" t="s">
        <v>250</v>
      </c>
      <c r="C43" s="189">
        <v>4500</v>
      </c>
      <c r="D43" s="189"/>
      <c r="E43" s="189"/>
      <c r="F43" s="189">
        <f t="shared" si="0"/>
        <v>4500</v>
      </c>
      <c r="G43" s="190"/>
    </row>
    <row r="44" spans="1:7" ht="25.5" customHeight="1">
      <c r="A44" s="188">
        <v>26</v>
      </c>
      <c r="B44" s="190" t="s">
        <v>251</v>
      </c>
      <c r="C44" s="189">
        <v>9000</v>
      </c>
      <c r="D44" s="189">
        <v>3900</v>
      </c>
      <c r="E44" s="189"/>
      <c r="F44" s="189">
        <f t="shared" si="0"/>
        <v>12900</v>
      </c>
      <c r="G44" s="190"/>
    </row>
    <row r="45" spans="1:7" ht="25.5" customHeight="1">
      <c r="A45" s="188">
        <v>27</v>
      </c>
      <c r="B45" s="190" t="s">
        <v>252</v>
      </c>
      <c r="C45" s="189">
        <v>9260</v>
      </c>
      <c r="D45" s="189"/>
      <c r="E45" s="189"/>
      <c r="F45" s="189">
        <f t="shared" si="0"/>
        <v>9260</v>
      </c>
      <c r="G45" s="190"/>
    </row>
    <row r="46" spans="1:10" ht="25.5" customHeight="1">
      <c r="A46" s="188">
        <v>28</v>
      </c>
      <c r="B46" s="190" t="s">
        <v>288</v>
      </c>
      <c r="C46" s="189">
        <v>77996.58</v>
      </c>
      <c r="D46" s="189"/>
      <c r="E46" s="189"/>
      <c r="F46" s="189">
        <f t="shared" si="0"/>
        <v>77996.58</v>
      </c>
      <c r="G46" s="190"/>
      <c r="H46" s="194"/>
      <c r="J46" s="185"/>
    </row>
    <row r="47" spans="1:10" ht="25.5" customHeight="1">
      <c r="A47" s="188">
        <v>29</v>
      </c>
      <c r="B47" s="190" t="s">
        <v>420</v>
      </c>
      <c r="C47" s="189">
        <v>0</v>
      </c>
      <c r="D47" s="189">
        <v>300</v>
      </c>
      <c r="E47" s="189"/>
      <c r="F47" s="189">
        <f>SUM(D47)</f>
        <v>300</v>
      </c>
      <c r="G47" s="190"/>
      <c r="H47" s="194"/>
      <c r="J47" s="185"/>
    </row>
    <row r="48" spans="1:10" ht="25.5" customHeight="1">
      <c r="A48" s="188">
        <v>30</v>
      </c>
      <c r="B48" s="190" t="s">
        <v>421</v>
      </c>
      <c r="C48" s="189">
        <v>0</v>
      </c>
      <c r="D48" s="189">
        <v>2500</v>
      </c>
      <c r="E48" s="189"/>
      <c r="F48" s="189">
        <f>SUM(D48)</f>
        <v>2500</v>
      </c>
      <c r="G48" s="190"/>
      <c r="H48" s="194"/>
      <c r="J48" s="185"/>
    </row>
    <row r="49" spans="1:10" ht="25.5" customHeight="1">
      <c r="A49" s="188"/>
      <c r="B49" s="188" t="s">
        <v>293</v>
      </c>
      <c r="C49" s="192">
        <f>SUM(C15:C48)</f>
        <v>2195854.7800000003</v>
      </c>
      <c r="D49" s="192">
        <f>SUM(D48+D47+D44+D39+D24+D17+D15)</f>
        <v>161640</v>
      </c>
      <c r="E49" s="192"/>
      <c r="F49" s="192">
        <f>SUM(F15:F48)</f>
        <v>2357494.7800000003</v>
      </c>
      <c r="G49" s="190"/>
      <c r="H49" s="185">
        <v>228630</v>
      </c>
      <c r="J49" s="185"/>
    </row>
    <row r="50" spans="1:10" ht="25.5" customHeight="1">
      <c r="A50" s="188"/>
      <c r="B50" s="193" t="s">
        <v>162</v>
      </c>
      <c r="C50" s="189"/>
      <c r="D50" s="189"/>
      <c r="E50" s="189"/>
      <c r="F50" s="189"/>
      <c r="G50" s="190"/>
      <c r="H50" s="194">
        <v>1603068.2</v>
      </c>
      <c r="I50" s="194">
        <f>SUM(H49:H50)</f>
        <v>1831698.2</v>
      </c>
      <c r="J50" s="185"/>
    </row>
    <row r="51" spans="1:7" ht="25.5" customHeight="1">
      <c r="A51" s="188">
        <v>1</v>
      </c>
      <c r="B51" s="190" t="s">
        <v>253</v>
      </c>
      <c r="C51" s="189">
        <v>933573</v>
      </c>
      <c r="D51" s="189">
        <v>60000</v>
      </c>
      <c r="E51" s="189"/>
      <c r="F51" s="189">
        <f>SUM(C51:D51)</f>
        <v>993573</v>
      </c>
      <c r="G51" s="190"/>
    </row>
    <row r="52" spans="1:7" ht="25.5" customHeight="1">
      <c r="A52" s="188"/>
      <c r="B52" s="193" t="s">
        <v>294</v>
      </c>
      <c r="C52" s="192">
        <f>SUM(C51)</f>
        <v>933573</v>
      </c>
      <c r="D52" s="192">
        <f>SUM(D51)</f>
        <v>60000</v>
      </c>
      <c r="E52" s="192"/>
      <c r="F52" s="192">
        <f>SUM(F51)</f>
        <v>993573</v>
      </c>
      <c r="G52" s="190"/>
    </row>
    <row r="53" spans="1:7" ht="25.5" customHeight="1">
      <c r="A53" s="188"/>
      <c r="B53" s="188" t="s">
        <v>163</v>
      </c>
      <c r="C53" s="189"/>
      <c r="D53" s="189"/>
      <c r="E53" s="189"/>
      <c r="F53" s="189"/>
      <c r="G53" s="190"/>
    </row>
    <row r="54" spans="1:7" ht="25.5" customHeight="1">
      <c r="A54" s="188">
        <v>1</v>
      </c>
      <c r="B54" s="190" t="s">
        <v>254</v>
      </c>
      <c r="C54" s="189">
        <v>10593</v>
      </c>
      <c r="D54" s="189"/>
      <c r="E54" s="189"/>
      <c r="F54" s="189">
        <f>SUM(C54:D54)</f>
        <v>10593</v>
      </c>
      <c r="G54" s="190"/>
    </row>
    <row r="55" spans="1:7" ht="25.5" customHeight="1">
      <c r="A55" s="188">
        <v>2</v>
      </c>
      <c r="B55" s="190" t="s">
        <v>255</v>
      </c>
      <c r="C55" s="189">
        <v>195430</v>
      </c>
      <c r="D55" s="189"/>
      <c r="E55" s="189"/>
      <c r="F55" s="189">
        <f aca="true" t="shared" si="1" ref="F55:F60">SUM(C55:D55)</f>
        <v>195430</v>
      </c>
      <c r="G55" s="190"/>
    </row>
    <row r="56" spans="1:7" ht="25.5" customHeight="1">
      <c r="A56" s="188">
        <v>3</v>
      </c>
      <c r="B56" s="190" t="s">
        <v>256</v>
      </c>
      <c r="C56" s="189">
        <v>61990</v>
      </c>
      <c r="D56" s="189">
        <v>0</v>
      </c>
      <c r="E56" s="189"/>
      <c r="F56" s="189">
        <f t="shared" si="1"/>
        <v>61990</v>
      </c>
      <c r="G56" s="190"/>
    </row>
    <row r="57" spans="1:7" ht="25.5" customHeight="1">
      <c r="A57" s="188">
        <v>4</v>
      </c>
      <c r="B57" s="190" t="s">
        <v>257</v>
      </c>
      <c r="C57" s="189">
        <v>55410</v>
      </c>
      <c r="D57" s="189"/>
      <c r="E57" s="189"/>
      <c r="F57" s="189">
        <f t="shared" si="1"/>
        <v>55410</v>
      </c>
      <c r="G57" s="190"/>
    </row>
    <row r="58" spans="1:7" ht="25.5" customHeight="1">
      <c r="A58" s="188">
        <v>5</v>
      </c>
      <c r="B58" s="190" t="s">
        <v>258</v>
      </c>
      <c r="C58" s="189">
        <v>37490</v>
      </c>
      <c r="D58" s="189"/>
      <c r="E58" s="189"/>
      <c r="F58" s="189">
        <f t="shared" si="1"/>
        <v>37490</v>
      </c>
      <c r="G58" s="190"/>
    </row>
    <row r="59" spans="1:7" ht="25.5" customHeight="1">
      <c r="A59" s="188">
        <v>6</v>
      </c>
      <c r="B59" s="190" t="s">
        <v>259</v>
      </c>
      <c r="C59" s="189">
        <v>2600</v>
      </c>
      <c r="D59" s="189"/>
      <c r="E59" s="189"/>
      <c r="F59" s="189">
        <f t="shared" si="1"/>
        <v>2600</v>
      </c>
      <c r="G59" s="190"/>
    </row>
    <row r="60" spans="1:7" ht="25.5" customHeight="1">
      <c r="A60" s="188">
        <v>7</v>
      </c>
      <c r="B60" s="190" t="s">
        <v>260</v>
      </c>
      <c r="C60" s="189">
        <v>1200</v>
      </c>
      <c r="D60" s="189"/>
      <c r="E60" s="189"/>
      <c r="F60" s="189">
        <f t="shared" si="1"/>
        <v>1200</v>
      </c>
      <c r="G60" s="195"/>
    </row>
    <row r="61" spans="1:7" ht="25.5" customHeight="1">
      <c r="A61" s="188"/>
      <c r="B61" s="188" t="s">
        <v>295</v>
      </c>
      <c r="C61" s="192">
        <f>SUM(C54:C60)</f>
        <v>364713</v>
      </c>
      <c r="D61" s="192">
        <f>SUM(D54:D60)</f>
        <v>0</v>
      </c>
      <c r="E61" s="192"/>
      <c r="F61" s="192">
        <f>SUM(F54:F60)</f>
        <v>364713</v>
      </c>
      <c r="G61" s="195"/>
    </row>
    <row r="62" spans="1:7" ht="25.5" customHeight="1">
      <c r="A62" s="197"/>
      <c r="B62" s="198"/>
      <c r="C62" s="199"/>
      <c r="D62" s="199"/>
      <c r="E62" s="199"/>
      <c r="F62" s="199"/>
      <c r="G62" s="200"/>
    </row>
    <row r="63" spans="1:7" ht="23.25">
      <c r="A63" s="290" t="s">
        <v>310</v>
      </c>
      <c r="G63" s="183" t="s">
        <v>305</v>
      </c>
    </row>
    <row r="64" spans="1:7" ht="33" customHeight="1">
      <c r="A64" s="186" t="s">
        <v>221</v>
      </c>
      <c r="B64" s="186" t="s">
        <v>93</v>
      </c>
      <c r="C64" s="187" t="s">
        <v>291</v>
      </c>
      <c r="D64" s="187" t="s">
        <v>290</v>
      </c>
      <c r="E64" s="187" t="s">
        <v>296</v>
      </c>
      <c r="F64" s="187" t="s">
        <v>222</v>
      </c>
      <c r="G64" s="186" t="s">
        <v>2</v>
      </c>
    </row>
    <row r="65" spans="1:7" ht="26.25" customHeight="1">
      <c r="A65" s="188"/>
      <c r="B65" s="193" t="s">
        <v>164</v>
      </c>
      <c r="C65" s="189"/>
      <c r="D65" s="189"/>
      <c r="E65" s="189"/>
      <c r="F65" s="189"/>
      <c r="G65" s="188"/>
    </row>
    <row r="66" spans="1:7" ht="26.25" customHeight="1">
      <c r="A66" s="188">
        <v>1</v>
      </c>
      <c r="B66" s="190" t="s">
        <v>261</v>
      </c>
      <c r="C66" s="189">
        <v>25200</v>
      </c>
      <c r="D66" s="189"/>
      <c r="E66" s="189"/>
      <c r="F66" s="189">
        <f>SUM(C66:E66)</f>
        <v>25200</v>
      </c>
      <c r="G66" s="188"/>
    </row>
    <row r="67" spans="1:7" ht="26.25" customHeight="1">
      <c r="A67" s="188">
        <v>2</v>
      </c>
      <c r="B67" s="190" t="s">
        <v>262</v>
      </c>
      <c r="C67" s="189">
        <v>21000</v>
      </c>
      <c r="D67" s="189">
        <v>24000</v>
      </c>
      <c r="E67" s="189"/>
      <c r="F67" s="189">
        <f>SUM(C67:E67)</f>
        <v>45000</v>
      </c>
      <c r="G67" s="188"/>
    </row>
    <row r="68" spans="1:7" ht="25.5" customHeight="1">
      <c r="A68" s="188">
        <v>3</v>
      </c>
      <c r="B68" s="190" t="s">
        <v>263</v>
      </c>
      <c r="C68" s="189">
        <v>40000</v>
      </c>
      <c r="D68" s="189"/>
      <c r="E68" s="189"/>
      <c r="F68" s="189">
        <f>SUM(C68:E68)</f>
        <v>40000</v>
      </c>
      <c r="G68" s="190"/>
    </row>
    <row r="69" spans="1:7" ht="25.5" customHeight="1">
      <c r="A69" s="188">
        <v>4</v>
      </c>
      <c r="B69" s="190" t="s">
        <v>264</v>
      </c>
      <c r="C69" s="189">
        <v>1150</v>
      </c>
      <c r="D69" s="189">
        <v>0</v>
      </c>
      <c r="E69" s="189"/>
      <c r="F69" s="189">
        <f>SUM(C69:E69)</f>
        <v>1150</v>
      </c>
      <c r="G69" s="190"/>
    </row>
    <row r="70" spans="1:7" ht="25.5" customHeight="1">
      <c r="A70" s="188"/>
      <c r="B70" s="188" t="s">
        <v>297</v>
      </c>
      <c r="C70" s="192">
        <f>SUM(C66:C69)</f>
        <v>87350</v>
      </c>
      <c r="D70" s="192">
        <f>SUM(D66:D69)</f>
        <v>24000</v>
      </c>
      <c r="E70" s="192">
        <f>SUM(E63:E69)</f>
        <v>0</v>
      </c>
      <c r="F70" s="192">
        <f>SUM(F66:F69)</f>
        <v>111350</v>
      </c>
      <c r="G70" s="190"/>
    </row>
    <row r="71" spans="1:7" ht="25.5" customHeight="1">
      <c r="A71" s="188"/>
      <c r="B71" s="193" t="s">
        <v>168</v>
      </c>
      <c r="C71" s="189"/>
      <c r="D71" s="189"/>
      <c r="E71" s="189"/>
      <c r="F71" s="189"/>
      <c r="G71" s="190"/>
    </row>
    <row r="72" spans="1:7" ht="25.5" customHeight="1">
      <c r="A72" s="188">
        <v>1</v>
      </c>
      <c r="B72" s="190" t="s">
        <v>265</v>
      </c>
      <c r="C72" s="189">
        <v>3400</v>
      </c>
      <c r="D72" s="189"/>
      <c r="E72" s="189"/>
      <c r="F72" s="189">
        <f>SUM(C72:E72)</f>
        <v>3400</v>
      </c>
      <c r="G72" s="190"/>
    </row>
    <row r="73" spans="1:7" ht="25.5" customHeight="1">
      <c r="A73" s="188">
        <v>2</v>
      </c>
      <c r="B73" s="190" t="s">
        <v>266</v>
      </c>
      <c r="C73" s="189">
        <v>3180</v>
      </c>
      <c r="D73" s="189"/>
      <c r="E73" s="189"/>
      <c r="F73" s="189">
        <f>SUM(C73:E73)</f>
        <v>3180</v>
      </c>
      <c r="G73" s="190"/>
    </row>
    <row r="74" spans="1:7" ht="25.5" customHeight="1">
      <c r="A74" s="188">
        <v>3</v>
      </c>
      <c r="B74" s="190" t="s">
        <v>267</v>
      </c>
      <c r="C74" s="189">
        <v>7500</v>
      </c>
      <c r="D74" s="189"/>
      <c r="E74" s="189"/>
      <c r="F74" s="189">
        <f>SUM(C74:E74)</f>
        <v>7500</v>
      </c>
      <c r="G74" s="190"/>
    </row>
    <row r="75" spans="1:7" ht="25.5" customHeight="1">
      <c r="A75" s="188">
        <v>4</v>
      </c>
      <c r="B75" s="190" t="s">
        <v>268</v>
      </c>
      <c r="C75" s="189">
        <v>5000</v>
      </c>
      <c r="D75" s="189">
        <v>0</v>
      </c>
      <c r="E75" s="189"/>
      <c r="F75" s="189">
        <f>SUM(C75:E75)</f>
        <v>5000</v>
      </c>
      <c r="G75" s="190"/>
    </row>
    <row r="76" spans="1:7" ht="25.5" customHeight="1">
      <c r="A76" s="188"/>
      <c r="B76" s="188" t="s">
        <v>298</v>
      </c>
      <c r="C76" s="192">
        <f>SUM(C72:C75)</f>
        <v>19080</v>
      </c>
      <c r="D76" s="192">
        <f>SUM(D72:D75)</f>
        <v>0</v>
      </c>
      <c r="E76" s="192">
        <f>SUM(E72:E75)</f>
        <v>0</v>
      </c>
      <c r="F76" s="192">
        <f>SUM(F72:F75)</f>
        <v>19080</v>
      </c>
      <c r="G76" s="190"/>
    </row>
    <row r="77" spans="1:7" ht="25.5" customHeight="1">
      <c r="A77" s="188"/>
      <c r="B77" s="193" t="s">
        <v>165</v>
      </c>
      <c r="C77" s="189"/>
      <c r="D77" s="189"/>
      <c r="E77" s="189"/>
      <c r="F77" s="189"/>
      <c r="G77" s="190"/>
    </row>
    <row r="78" spans="1:7" ht="25.5" customHeight="1">
      <c r="A78" s="188">
        <v>1</v>
      </c>
      <c r="B78" s="190" t="s">
        <v>269</v>
      </c>
      <c r="C78" s="189">
        <v>359200</v>
      </c>
      <c r="D78" s="189"/>
      <c r="E78" s="189"/>
      <c r="F78" s="189">
        <f>SUM(C78:E78)</f>
        <v>359200</v>
      </c>
      <c r="G78" s="190"/>
    </row>
    <row r="79" spans="1:7" ht="25.5" customHeight="1">
      <c r="A79" s="188">
        <v>2</v>
      </c>
      <c r="B79" s="190" t="s">
        <v>270</v>
      </c>
      <c r="C79" s="189">
        <v>29500</v>
      </c>
      <c r="D79" s="189">
        <v>0</v>
      </c>
      <c r="E79" s="189"/>
      <c r="F79" s="189">
        <f>SUM(C79:E79)</f>
        <v>29500</v>
      </c>
      <c r="G79" s="190"/>
    </row>
    <row r="80" spans="1:7" ht="25.5" customHeight="1">
      <c r="A80" s="188">
        <v>3</v>
      </c>
      <c r="B80" s="190" t="s">
        <v>271</v>
      </c>
      <c r="C80" s="189">
        <v>30000</v>
      </c>
      <c r="D80" s="189">
        <v>0</v>
      </c>
      <c r="E80" s="189"/>
      <c r="F80" s="189">
        <f>SUM(C80:E80)</f>
        <v>30000</v>
      </c>
      <c r="G80" s="190"/>
    </row>
    <row r="81" spans="1:7" ht="25.5" customHeight="1">
      <c r="A81" s="188"/>
      <c r="B81" s="188" t="s">
        <v>299</v>
      </c>
      <c r="C81" s="192">
        <f>SUM(C78:C80)</f>
        <v>418700</v>
      </c>
      <c r="D81" s="192">
        <f>SUM(D78:D80)</f>
        <v>0</v>
      </c>
      <c r="E81" s="192">
        <f>SUM(E78:E80)</f>
        <v>0</v>
      </c>
      <c r="F81" s="192">
        <f>SUM(F78:F80)</f>
        <v>418700</v>
      </c>
      <c r="G81" s="190"/>
    </row>
    <row r="82" spans="1:7" ht="25.5" customHeight="1">
      <c r="A82" s="188"/>
      <c r="B82" s="193" t="s">
        <v>166</v>
      </c>
      <c r="C82" s="189"/>
      <c r="D82" s="189"/>
      <c r="E82" s="189"/>
      <c r="F82" s="189"/>
      <c r="G82" s="190"/>
    </row>
    <row r="83" spans="1:7" ht="25.5" customHeight="1">
      <c r="A83" s="188">
        <v>1</v>
      </c>
      <c r="B83" s="190" t="s">
        <v>272</v>
      </c>
      <c r="C83" s="189">
        <v>577100</v>
      </c>
      <c r="D83" s="189"/>
      <c r="E83" s="189"/>
      <c r="F83" s="189">
        <f>SUM(C83:E83)</f>
        <v>577100</v>
      </c>
      <c r="G83" s="190"/>
    </row>
    <row r="84" spans="1:7" ht="25.5" customHeight="1">
      <c r="A84" s="188">
        <v>2</v>
      </c>
      <c r="B84" s="190" t="s">
        <v>273</v>
      </c>
      <c r="C84" s="189">
        <v>78000</v>
      </c>
      <c r="D84" s="189"/>
      <c r="E84" s="189"/>
      <c r="F84" s="189">
        <f>SUM(C84:E84)</f>
        <v>78000</v>
      </c>
      <c r="G84" s="190"/>
    </row>
    <row r="85" spans="1:7" ht="25.5" customHeight="1">
      <c r="A85" s="188"/>
      <c r="B85" s="188" t="s">
        <v>300</v>
      </c>
      <c r="C85" s="192">
        <f>SUM(C83:C84)</f>
        <v>655100</v>
      </c>
      <c r="D85" s="192"/>
      <c r="E85" s="192"/>
      <c r="F85" s="192">
        <f>SUM(F83:F84)</f>
        <v>655100</v>
      </c>
      <c r="G85" s="190"/>
    </row>
    <row r="86" spans="1:7" ht="25.5" customHeight="1">
      <c r="A86" s="188"/>
      <c r="B86" s="190" t="s">
        <v>167</v>
      </c>
      <c r="C86" s="189"/>
      <c r="D86" s="189"/>
      <c r="E86" s="189"/>
      <c r="F86" s="189"/>
      <c r="G86" s="190"/>
    </row>
    <row r="87" spans="1:7" ht="25.5" customHeight="1">
      <c r="A87" s="188">
        <v>1</v>
      </c>
      <c r="B87" s="190" t="s">
        <v>274</v>
      </c>
      <c r="C87" s="189">
        <v>223000</v>
      </c>
      <c r="D87" s="189"/>
      <c r="E87" s="189"/>
      <c r="F87" s="189">
        <f>SUM(C87:E87)</f>
        <v>223000</v>
      </c>
      <c r="G87" s="190"/>
    </row>
    <row r="88" spans="1:7" ht="25.5" customHeight="1">
      <c r="A88" s="188">
        <v>2</v>
      </c>
      <c r="B88" s="190" t="s">
        <v>275</v>
      </c>
      <c r="C88" s="189">
        <v>105000</v>
      </c>
      <c r="D88" s="189"/>
      <c r="E88" s="189"/>
      <c r="F88" s="189">
        <f>SUM(C88:E88)</f>
        <v>105000</v>
      </c>
      <c r="G88" s="190"/>
    </row>
    <row r="89" spans="1:7" ht="25.5" customHeight="1">
      <c r="A89" s="188">
        <v>3</v>
      </c>
      <c r="B89" s="190" t="s">
        <v>276</v>
      </c>
      <c r="C89" s="189">
        <v>99029.71</v>
      </c>
      <c r="D89" s="189"/>
      <c r="E89" s="189"/>
      <c r="F89" s="189">
        <f>SUM(C89:E89)</f>
        <v>99029.71</v>
      </c>
      <c r="G89" s="190"/>
    </row>
    <row r="90" spans="1:7" ht="25.5" customHeight="1">
      <c r="A90" s="188"/>
      <c r="B90" s="190"/>
      <c r="C90" s="189"/>
      <c r="D90" s="189"/>
      <c r="E90" s="189"/>
      <c r="F90" s="189"/>
      <c r="G90" s="190"/>
    </row>
    <row r="91" spans="1:7" ht="25.5" customHeight="1">
      <c r="A91" s="188"/>
      <c r="B91" s="188" t="s">
        <v>301</v>
      </c>
      <c r="C91" s="192">
        <f>SUM(C87:C89)</f>
        <v>427029.71</v>
      </c>
      <c r="D91" s="192">
        <f>SUM(D87:D89)</f>
        <v>0</v>
      </c>
      <c r="E91" s="192">
        <f>SUM(E87:E89)</f>
        <v>0</v>
      </c>
      <c r="F91" s="192">
        <f>SUM(F87:F89)</f>
        <v>427029.71</v>
      </c>
      <c r="G91" s="190"/>
    </row>
    <row r="92" spans="1:7" ht="23.25">
      <c r="A92" s="290" t="s">
        <v>310</v>
      </c>
      <c r="G92" s="183" t="s">
        <v>306</v>
      </c>
    </row>
    <row r="93" spans="1:7" ht="33" customHeight="1">
      <c r="A93" s="186" t="s">
        <v>221</v>
      </c>
      <c r="B93" s="186" t="s">
        <v>93</v>
      </c>
      <c r="C93" s="187" t="s">
        <v>291</v>
      </c>
      <c r="D93" s="187" t="s">
        <v>290</v>
      </c>
      <c r="E93" s="187" t="s">
        <v>296</v>
      </c>
      <c r="F93" s="187" t="s">
        <v>222</v>
      </c>
      <c r="G93" s="186" t="s">
        <v>2</v>
      </c>
    </row>
    <row r="94" spans="1:7" ht="24" customHeight="1">
      <c r="A94" s="188"/>
      <c r="B94" s="190" t="s">
        <v>169</v>
      </c>
      <c r="C94" s="189"/>
      <c r="D94" s="189"/>
      <c r="E94" s="189"/>
      <c r="F94" s="189"/>
      <c r="G94" s="190"/>
    </row>
    <row r="95" spans="1:7" ht="24" customHeight="1">
      <c r="A95" s="188">
        <v>1</v>
      </c>
      <c r="B95" s="190" t="s">
        <v>277</v>
      </c>
      <c r="C95" s="189">
        <v>3200</v>
      </c>
      <c r="D95" s="189"/>
      <c r="E95" s="189"/>
      <c r="F95" s="189">
        <f>SUM(C95:E95)</f>
        <v>3200</v>
      </c>
      <c r="G95" s="190"/>
    </row>
    <row r="96" spans="1:7" ht="24" customHeight="1">
      <c r="A96" s="188">
        <v>2</v>
      </c>
      <c r="B96" s="190" t="s">
        <v>278</v>
      </c>
      <c r="C96" s="189">
        <v>2400</v>
      </c>
      <c r="D96" s="189"/>
      <c r="E96" s="189"/>
      <c r="F96" s="189">
        <f>SUM(C96:E96)</f>
        <v>2400</v>
      </c>
      <c r="G96" s="190"/>
    </row>
    <row r="97" spans="1:7" ht="24" customHeight="1">
      <c r="A97" s="188">
        <v>3</v>
      </c>
      <c r="B97" s="190" t="s">
        <v>279</v>
      </c>
      <c r="C97" s="189">
        <v>6300</v>
      </c>
      <c r="D97" s="189"/>
      <c r="E97" s="189"/>
      <c r="F97" s="189">
        <f>SUM(C97:E97)</f>
        <v>6300</v>
      </c>
      <c r="G97" s="190"/>
    </row>
    <row r="98" spans="1:7" ht="24" customHeight="1">
      <c r="A98" s="188"/>
      <c r="B98" s="188" t="s">
        <v>302</v>
      </c>
      <c r="C98" s="192">
        <f>SUM(C95:C97)</f>
        <v>11900</v>
      </c>
      <c r="D98" s="192"/>
      <c r="E98" s="192"/>
      <c r="F98" s="192">
        <f>SUM(F95:F97)</f>
        <v>11900</v>
      </c>
      <c r="G98" s="196"/>
    </row>
    <row r="99" spans="1:7" ht="24" customHeight="1">
      <c r="A99" s="188"/>
      <c r="B99" s="190" t="s">
        <v>171</v>
      </c>
      <c r="C99" s="189"/>
      <c r="D99" s="189"/>
      <c r="E99" s="189"/>
      <c r="F99" s="189"/>
      <c r="G99" s="190"/>
    </row>
    <row r="100" spans="1:7" ht="24" customHeight="1">
      <c r="A100" s="188">
        <v>1</v>
      </c>
      <c r="B100" s="190" t="s">
        <v>280</v>
      </c>
      <c r="C100" s="189">
        <v>7500</v>
      </c>
      <c r="D100" s="189">
        <v>0</v>
      </c>
      <c r="E100" s="189"/>
      <c r="F100" s="189">
        <f>SUM(C100:E100)</f>
        <v>7500</v>
      </c>
      <c r="G100" s="190"/>
    </row>
    <row r="101" spans="1:7" ht="24" customHeight="1">
      <c r="A101" s="188">
        <v>2</v>
      </c>
      <c r="B101" s="190" t="s">
        <v>281</v>
      </c>
      <c r="C101" s="189">
        <v>58000</v>
      </c>
      <c r="D101" s="189">
        <v>0</v>
      </c>
      <c r="E101" s="189"/>
      <c r="F101" s="189">
        <f>SUM(C101:E101)</f>
        <v>58000</v>
      </c>
      <c r="G101" s="190"/>
    </row>
    <row r="102" spans="1:7" ht="24" customHeight="1">
      <c r="A102" s="188">
        <v>3</v>
      </c>
      <c r="B102" s="190" t="s">
        <v>282</v>
      </c>
      <c r="C102" s="189">
        <v>25000</v>
      </c>
      <c r="D102" s="189"/>
      <c r="E102" s="189"/>
      <c r="F102" s="189">
        <f>SUM(C102:E102)</f>
        <v>25000</v>
      </c>
      <c r="G102" s="190"/>
    </row>
    <row r="103" spans="1:7" ht="24" customHeight="1">
      <c r="A103" s="188">
        <v>4</v>
      </c>
      <c r="B103" s="190" t="s">
        <v>341</v>
      </c>
      <c r="C103" s="189">
        <v>7500</v>
      </c>
      <c r="D103" s="189">
        <v>0</v>
      </c>
      <c r="E103" s="189"/>
      <c r="F103" s="189">
        <v>7500</v>
      </c>
      <c r="G103" s="190"/>
    </row>
    <row r="104" spans="1:7" ht="24" customHeight="1">
      <c r="A104" s="188">
        <v>5</v>
      </c>
      <c r="B104" s="190" t="s">
        <v>342</v>
      </c>
      <c r="C104" s="189">
        <v>9000</v>
      </c>
      <c r="D104" s="189">
        <v>0</v>
      </c>
      <c r="E104" s="189"/>
      <c r="F104" s="189">
        <v>9000</v>
      </c>
      <c r="G104" s="190"/>
    </row>
    <row r="105" spans="1:7" ht="24" customHeight="1">
      <c r="A105" s="188"/>
      <c r="B105" s="188" t="s">
        <v>307</v>
      </c>
      <c r="C105" s="192">
        <f>SUM(C100:C104)</f>
        <v>107000</v>
      </c>
      <c r="D105" s="192">
        <f>SUM(D100:D104)</f>
        <v>0</v>
      </c>
      <c r="E105" s="192">
        <f>SUM(E100:E102)</f>
        <v>0</v>
      </c>
      <c r="F105" s="192">
        <f>SUM(F100:F104)</f>
        <v>107000</v>
      </c>
      <c r="G105" s="190"/>
    </row>
    <row r="106" spans="1:7" ht="24" customHeight="1">
      <c r="A106" s="188"/>
      <c r="B106" s="193" t="s">
        <v>287</v>
      </c>
      <c r="C106" s="189"/>
      <c r="D106" s="189"/>
      <c r="E106" s="189"/>
      <c r="F106" s="189"/>
      <c r="G106" s="190"/>
    </row>
    <row r="107" spans="1:7" ht="24" customHeight="1">
      <c r="A107" s="188">
        <v>1</v>
      </c>
      <c r="B107" s="190" t="s">
        <v>284</v>
      </c>
      <c r="C107" s="189">
        <v>30000</v>
      </c>
      <c r="D107" s="189"/>
      <c r="E107" s="189"/>
      <c r="F107" s="189">
        <f>SUM(C107)</f>
        <v>30000</v>
      </c>
      <c r="G107" s="190"/>
    </row>
    <row r="108" spans="1:7" ht="24" customHeight="1">
      <c r="A108" s="188"/>
      <c r="B108" s="188" t="s">
        <v>308</v>
      </c>
      <c r="C108" s="192">
        <f>SUM(C107)</f>
        <v>30000</v>
      </c>
      <c r="D108" s="192"/>
      <c r="E108" s="192"/>
      <c r="F108" s="192">
        <f>SUM(F107)</f>
        <v>30000</v>
      </c>
      <c r="G108" s="190"/>
    </row>
    <row r="109" spans="1:7" ht="24" customHeight="1">
      <c r="A109" s="188"/>
      <c r="B109" s="193" t="s">
        <v>283</v>
      </c>
      <c r="C109" s="189"/>
      <c r="D109" s="189"/>
      <c r="E109" s="189"/>
      <c r="F109" s="189"/>
      <c r="G109" s="190"/>
    </row>
    <row r="110" spans="1:7" ht="24" customHeight="1">
      <c r="A110" s="188">
        <v>1</v>
      </c>
      <c r="B110" s="190" t="s">
        <v>285</v>
      </c>
      <c r="C110" s="189">
        <v>114000</v>
      </c>
      <c r="D110" s="189">
        <v>160000</v>
      </c>
      <c r="E110" s="189"/>
      <c r="F110" s="189">
        <f>SUM(C110:E110)</f>
        <v>274000</v>
      </c>
      <c r="G110" s="190"/>
    </row>
    <row r="111" spans="1:7" ht="24" customHeight="1">
      <c r="A111" s="188">
        <v>2</v>
      </c>
      <c r="B111" s="190" t="s">
        <v>286</v>
      </c>
      <c r="C111" s="189">
        <v>9800</v>
      </c>
      <c r="D111" s="189">
        <v>0</v>
      </c>
      <c r="E111" s="189"/>
      <c r="F111" s="189">
        <f>SUM(C111:E111)</f>
        <v>9800</v>
      </c>
      <c r="G111" s="190"/>
    </row>
    <row r="112" spans="1:7" ht="24" customHeight="1">
      <c r="A112" s="188">
        <v>3</v>
      </c>
      <c r="B112" s="190" t="s">
        <v>422</v>
      </c>
      <c r="C112" s="189"/>
      <c r="D112" s="189">
        <v>5000</v>
      </c>
      <c r="E112" s="189"/>
      <c r="F112" s="189">
        <f>SUM(D112)</f>
        <v>5000</v>
      </c>
      <c r="G112" s="190"/>
    </row>
    <row r="113" spans="1:7" ht="24" customHeight="1">
      <c r="A113" s="188"/>
      <c r="B113" s="188" t="s">
        <v>309</v>
      </c>
      <c r="C113" s="192">
        <f>SUM(C110:C112)</f>
        <v>123800</v>
      </c>
      <c r="D113" s="192">
        <f>SUM(D110:D112)</f>
        <v>165000</v>
      </c>
      <c r="E113" s="192">
        <f>SUM(E110:E111)</f>
        <v>0</v>
      </c>
      <c r="F113" s="192">
        <f>SUM(F110:F112)</f>
        <v>288800</v>
      </c>
      <c r="G113" s="190"/>
    </row>
    <row r="114" spans="1:7" ht="25.5" customHeight="1">
      <c r="A114" s="188"/>
      <c r="B114" s="281" t="s">
        <v>434</v>
      </c>
      <c r="C114" s="202"/>
      <c r="D114" s="202"/>
      <c r="E114" s="202"/>
      <c r="F114" s="202"/>
      <c r="G114" s="190" t="s">
        <v>435</v>
      </c>
    </row>
    <row r="115" spans="1:7" ht="21.75" customHeight="1">
      <c r="A115" s="188">
        <v>1</v>
      </c>
      <c r="B115" s="281" t="s">
        <v>436</v>
      </c>
      <c r="C115" s="189">
        <v>3000</v>
      </c>
      <c r="D115" s="189"/>
      <c r="E115" s="189"/>
      <c r="F115" s="189">
        <f aca="true" t="shared" si="2" ref="F115:F120">SUM(C115:E115)</f>
        <v>3000</v>
      </c>
      <c r="G115" s="190" t="s">
        <v>437</v>
      </c>
    </row>
    <row r="116" spans="1:7" ht="21.75" customHeight="1">
      <c r="A116" s="188">
        <v>2</v>
      </c>
      <c r="B116" s="281" t="s">
        <v>438</v>
      </c>
      <c r="C116" s="189">
        <v>2000</v>
      </c>
      <c r="D116" s="189"/>
      <c r="E116" s="189"/>
      <c r="F116" s="189">
        <f t="shared" si="2"/>
        <v>2000</v>
      </c>
      <c r="G116" s="190"/>
    </row>
    <row r="117" spans="1:7" ht="21.75" customHeight="1">
      <c r="A117" s="188">
        <v>3</v>
      </c>
      <c r="B117" s="281" t="s">
        <v>439</v>
      </c>
      <c r="C117" s="189">
        <v>2500</v>
      </c>
      <c r="D117" s="189"/>
      <c r="E117" s="189"/>
      <c r="F117" s="189">
        <f t="shared" si="2"/>
        <v>2500</v>
      </c>
      <c r="G117" s="190"/>
    </row>
    <row r="118" spans="1:7" ht="21.75" customHeight="1">
      <c r="A118" s="188">
        <v>4</v>
      </c>
      <c r="B118" s="281" t="s">
        <v>440</v>
      </c>
      <c r="C118" s="189">
        <v>2000</v>
      </c>
      <c r="D118" s="189"/>
      <c r="E118" s="189"/>
      <c r="F118" s="189">
        <f t="shared" si="2"/>
        <v>2000</v>
      </c>
      <c r="G118" s="190"/>
    </row>
    <row r="119" spans="1:7" ht="21.75" customHeight="1">
      <c r="A119" s="188">
        <v>5</v>
      </c>
      <c r="B119" s="281" t="s">
        <v>441</v>
      </c>
      <c r="C119" s="189">
        <v>3000</v>
      </c>
      <c r="D119" s="189"/>
      <c r="E119" s="189"/>
      <c r="F119" s="189">
        <f t="shared" si="2"/>
        <v>3000</v>
      </c>
      <c r="G119" s="190"/>
    </row>
    <row r="120" spans="1:7" ht="21.75" customHeight="1">
      <c r="A120" s="188">
        <v>6</v>
      </c>
      <c r="B120" s="281" t="s">
        <v>443</v>
      </c>
      <c r="C120" s="203">
        <v>1500</v>
      </c>
      <c r="D120" s="203"/>
      <c r="E120" s="203"/>
      <c r="F120" s="203">
        <f t="shared" si="2"/>
        <v>1500</v>
      </c>
      <c r="G120" s="190"/>
    </row>
    <row r="121" spans="1:7" ht="25.5" customHeight="1">
      <c r="A121" s="188"/>
      <c r="B121" s="188" t="s">
        <v>442</v>
      </c>
      <c r="C121" s="203">
        <f>SUM(C115:C120)</f>
        <v>14000</v>
      </c>
      <c r="D121" s="203"/>
      <c r="E121" s="203"/>
      <c r="F121" s="203">
        <f>SUM(F115:F120)</f>
        <v>14000</v>
      </c>
      <c r="G121" s="190"/>
    </row>
    <row r="122" spans="1:7" s="207" customFormat="1" ht="30" customHeight="1">
      <c r="A122" s="204"/>
      <c r="B122" s="204" t="s">
        <v>289</v>
      </c>
      <c r="C122" s="205">
        <f>SUM(C121+C113+C108+C105+C98+C91+C85+C81+C76+C70+C61+C52+C49+C12)</f>
        <v>8137869.29</v>
      </c>
      <c r="D122" s="205">
        <f>SUM(D113+D70+D52+D49)</f>
        <v>410640</v>
      </c>
      <c r="E122" s="205"/>
      <c r="F122" s="205">
        <f>SUM(F121+F113+F108+F105+F98+F91+F85+F81+F76+F70+F61+F52+F49+F12)</f>
        <v>8548509.29</v>
      </c>
      <c r="G122" s="206"/>
    </row>
    <row r="123" spans="7:9" ht="36" customHeight="1">
      <c r="G123" s="194"/>
      <c r="I123" s="194"/>
    </row>
    <row r="124" spans="1:7" ht="33.75" customHeight="1">
      <c r="A124" s="184"/>
      <c r="G124" s="194"/>
    </row>
  </sheetData>
  <sheetProtection/>
  <mergeCells count="3">
    <mergeCell ref="A1:G1"/>
    <mergeCell ref="A2:G2"/>
    <mergeCell ref="A3:G3"/>
  </mergeCells>
  <printOptions/>
  <pageMargins left="0.16" right="0.15" top="0.22" bottom="0.17" header="0.24" footer="0.17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10.140625" style="2" customWidth="1"/>
    <col min="2" max="2" width="7.421875" style="2" customWidth="1"/>
    <col min="3" max="3" width="31.8515625" style="2" customWidth="1"/>
    <col min="4" max="4" width="16.28125" style="183" customWidth="1"/>
    <col min="5" max="5" width="4.7109375" style="183" customWidth="1"/>
    <col min="6" max="6" width="15.57421875" style="41" customWidth="1"/>
    <col min="7" max="16384" width="9.140625" style="2" customWidth="1"/>
  </cols>
  <sheetData>
    <row r="1" spans="1:6" ht="23.25" customHeight="1">
      <c r="A1" s="292" t="s">
        <v>154</v>
      </c>
      <c r="B1" s="292"/>
      <c r="C1" s="292"/>
      <c r="D1" s="292"/>
      <c r="E1" s="292"/>
      <c r="F1" s="292"/>
    </row>
    <row r="2" spans="1:6" ht="24" customHeight="1">
      <c r="A2" s="292" t="s">
        <v>17</v>
      </c>
      <c r="B2" s="292"/>
      <c r="C2" s="292"/>
      <c r="D2" s="292"/>
      <c r="E2" s="292"/>
      <c r="F2" s="292"/>
    </row>
    <row r="3" spans="1:6" ht="28.5" customHeight="1">
      <c r="A3" s="292" t="s">
        <v>385</v>
      </c>
      <c r="B3" s="292"/>
      <c r="C3" s="292"/>
      <c r="D3" s="292"/>
      <c r="E3" s="292"/>
      <c r="F3" s="292"/>
    </row>
    <row r="4" ht="11.25" customHeight="1"/>
    <row r="5" spans="1:6" ht="26.25" customHeight="1">
      <c r="A5" s="3" t="s">
        <v>368</v>
      </c>
      <c r="D5" s="234">
        <v>2561</v>
      </c>
      <c r="E5" s="234"/>
      <c r="F5" s="287">
        <v>2560</v>
      </c>
    </row>
    <row r="6" spans="2:6" ht="19.5" customHeight="1">
      <c r="B6" s="2" t="s">
        <v>28</v>
      </c>
      <c r="D6" s="272">
        <v>0</v>
      </c>
      <c r="F6" s="41">
        <v>0</v>
      </c>
    </row>
    <row r="7" spans="2:6" ht="19.5" customHeight="1">
      <c r="B7" s="2" t="s">
        <v>205</v>
      </c>
      <c r="D7" s="185"/>
      <c r="F7" s="91"/>
    </row>
    <row r="8" spans="2:6" ht="29.25" customHeight="1">
      <c r="B8" s="9"/>
      <c r="C8" s="92" t="s">
        <v>203</v>
      </c>
      <c r="D8" s="271">
        <v>32910324.65</v>
      </c>
      <c r="E8" s="92"/>
      <c r="F8" s="90">
        <v>28164569.67</v>
      </c>
    </row>
    <row r="9" spans="2:6" ht="29.25" customHeight="1">
      <c r="B9" s="9"/>
      <c r="C9" s="92" t="s">
        <v>204</v>
      </c>
      <c r="D9" s="271">
        <v>3951314.51</v>
      </c>
      <c r="E9" s="92"/>
      <c r="F9" s="90">
        <v>5009192.97</v>
      </c>
    </row>
    <row r="10" spans="2:6" ht="29.25" customHeight="1">
      <c r="B10" s="9"/>
      <c r="C10" s="92" t="s">
        <v>350</v>
      </c>
      <c r="D10" s="271">
        <v>1031308.04</v>
      </c>
      <c r="E10" s="92"/>
      <c r="F10" s="90">
        <v>1002223.44</v>
      </c>
    </row>
    <row r="12" spans="3:6" ht="30.75" customHeight="1" thickBot="1">
      <c r="C12" s="2" t="s">
        <v>318</v>
      </c>
      <c r="D12" s="68">
        <f>SUM(D6:D10)</f>
        <v>37892947.199999996</v>
      </c>
      <c r="F12" s="66">
        <f>SUM(F6:F10)</f>
        <v>34175986.08</v>
      </c>
    </row>
    <row r="13" spans="4:6" s="183" customFormat="1" ht="30.75" customHeight="1" thickTop="1">
      <c r="D13" s="159"/>
      <c r="F13" s="201"/>
    </row>
    <row r="14" ht="33" customHeight="1"/>
    <row r="15" ht="19.5" customHeight="1">
      <c r="A15" s="3" t="s">
        <v>451</v>
      </c>
    </row>
    <row r="16" spans="1:6" ht="33" customHeight="1">
      <c r="A16" s="9" t="s">
        <v>418</v>
      </c>
      <c r="B16" s="9"/>
      <c r="D16" s="185">
        <v>0</v>
      </c>
      <c r="F16" s="41">
        <v>20000</v>
      </c>
    </row>
    <row r="17" spans="1:6" ht="33" customHeight="1">
      <c r="A17" s="200" t="s">
        <v>419</v>
      </c>
      <c r="B17" s="9"/>
      <c r="D17" s="185">
        <v>2921815</v>
      </c>
      <c r="F17" s="41">
        <v>0</v>
      </c>
    </row>
    <row r="18" spans="3:6" ht="47.25" customHeight="1" thickBot="1">
      <c r="C18" s="2" t="s">
        <v>317</v>
      </c>
      <c r="D18" s="68">
        <f>SUM(D16:D17)</f>
        <v>2921815</v>
      </c>
      <c r="F18" s="66">
        <f>SUM(F16:F17)</f>
        <v>20000</v>
      </c>
    </row>
    <row r="19" spans="4:6" s="183" customFormat="1" ht="21.75" customHeight="1" thickTop="1">
      <c r="D19" s="159"/>
      <c r="F19" s="201"/>
    </row>
    <row r="20" spans="4:6" s="183" customFormat="1" ht="21.75" customHeight="1">
      <c r="D20" s="159"/>
      <c r="F20" s="201"/>
    </row>
    <row r="22" spans="1:6" s="97" customFormat="1" ht="23.25">
      <c r="A22" s="94" t="s">
        <v>369</v>
      </c>
      <c r="B22" s="95"/>
      <c r="C22" s="95"/>
      <c r="D22" s="95"/>
      <c r="E22" s="95"/>
      <c r="F22" s="96"/>
    </row>
    <row r="23" spans="1:6" s="97" customFormat="1" ht="23.25">
      <c r="A23" s="94" t="s">
        <v>397</v>
      </c>
      <c r="B23" s="95"/>
      <c r="C23" s="95"/>
      <c r="D23" s="95"/>
      <c r="E23" s="95"/>
      <c r="F23" s="96"/>
    </row>
    <row r="24" spans="1:6" s="97" customFormat="1" ht="23.25">
      <c r="A24" s="311" t="s">
        <v>398</v>
      </c>
      <c r="B24" s="311"/>
      <c r="C24" s="312" t="s">
        <v>392</v>
      </c>
      <c r="D24" s="312"/>
      <c r="E24" s="312"/>
      <c r="F24" s="238" t="s">
        <v>22</v>
      </c>
    </row>
    <row r="25" spans="1:6" s="97" customFormat="1" ht="23.25">
      <c r="A25" s="239" t="s">
        <v>399</v>
      </c>
      <c r="B25" s="237"/>
      <c r="C25" s="313" t="s">
        <v>400</v>
      </c>
      <c r="D25" s="313"/>
      <c r="E25" s="313"/>
      <c r="F25" s="238">
        <v>25000</v>
      </c>
    </row>
    <row r="26" spans="1:6" s="97" customFormat="1" ht="19.5" customHeight="1">
      <c r="A26" s="303"/>
      <c r="B26" s="304"/>
      <c r="C26" s="305"/>
      <c r="D26" s="306"/>
      <c r="E26" s="307"/>
      <c r="F26" s="238"/>
    </row>
    <row r="27" spans="1:6" ht="23.25">
      <c r="A27" s="308" t="s">
        <v>27</v>
      </c>
      <c r="B27" s="309"/>
      <c r="C27" s="309"/>
      <c r="D27" s="309"/>
      <c r="E27" s="310"/>
      <c r="F27" s="192">
        <f>SUM(F25:F26)</f>
        <v>25000</v>
      </c>
    </row>
  </sheetData>
  <sheetProtection/>
  <mergeCells count="9">
    <mergeCell ref="A26:B26"/>
    <mergeCell ref="C26:E26"/>
    <mergeCell ref="A27:E27"/>
    <mergeCell ref="A1:F1"/>
    <mergeCell ref="A2:F2"/>
    <mergeCell ref="A3:F3"/>
    <mergeCell ref="A24:B24"/>
    <mergeCell ref="C24:E24"/>
    <mergeCell ref="C25:E25"/>
  </mergeCells>
  <printOptions/>
  <pageMargins left="0.28" right="0.7" top="0.16" bottom="0.75" header="0.16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31">
      <selection activeCell="F21" sqref="F21"/>
    </sheetView>
  </sheetViews>
  <sheetFormatPr defaultColWidth="9.140625" defaultRowHeight="15"/>
  <cols>
    <col min="1" max="1" width="11.57421875" style="100" customWidth="1"/>
    <col min="2" max="2" width="12.421875" style="100" customWidth="1"/>
    <col min="3" max="3" width="17.00390625" style="100" customWidth="1"/>
    <col min="4" max="4" width="17.140625" style="100" customWidth="1"/>
    <col min="5" max="5" width="21.140625" style="100" customWidth="1"/>
    <col min="6" max="6" width="36.8515625" style="100" customWidth="1"/>
    <col min="7" max="7" width="12.00390625" style="100" customWidth="1"/>
    <col min="8" max="8" width="4.00390625" style="100" customWidth="1"/>
    <col min="9" max="9" width="9.140625" style="100" customWidth="1"/>
    <col min="10" max="10" width="11.140625" style="100" bestFit="1" customWidth="1"/>
    <col min="11" max="16384" width="9.140625" style="100" customWidth="1"/>
  </cols>
  <sheetData>
    <row r="1" spans="1:7" ht="23.25">
      <c r="A1" s="314" t="s">
        <v>154</v>
      </c>
      <c r="B1" s="314"/>
      <c r="C1" s="314"/>
      <c r="D1" s="314"/>
      <c r="E1" s="314"/>
      <c r="F1" s="314"/>
      <c r="G1" s="314"/>
    </row>
    <row r="2" spans="1:7" ht="24.75" customHeight="1">
      <c r="A2" s="314" t="s">
        <v>17</v>
      </c>
      <c r="B2" s="314"/>
      <c r="C2" s="314"/>
      <c r="D2" s="314"/>
      <c r="E2" s="314"/>
      <c r="F2" s="314"/>
      <c r="G2" s="314"/>
    </row>
    <row r="3" spans="1:7" ht="24.75" customHeight="1">
      <c r="A3" s="314" t="s">
        <v>385</v>
      </c>
      <c r="B3" s="314"/>
      <c r="C3" s="314"/>
      <c r="D3" s="314"/>
      <c r="E3" s="314"/>
      <c r="F3" s="314"/>
      <c r="G3" s="314"/>
    </row>
    <row r="4" s="183" customFormat="1" ht="25.5" customHeight="1">
      <c r="A4" s="207" t="s">
        <v>370</v>
      </c>
    </row>
    <row r="5" s="183" customFormat="1" ht="25.5" customHeight="1">
      <c r="A5" s="207" t="s">
        <v>393</v>
      </c>
    </row>
    <row r="6" spans="1:7" s="183" customFormat="1" ht="31.5" customHeight="1">
      <c r="A6" s="47" t="s">
        <v>29</v>
      </c>
      <c r="B6" s="47" t="s">
        <v>30</v>
      </c>
      <c r="C6" s="47" t="s">
        <v>31</v>
      </c>
      <c r="D6" s="47" t="s">
        <v>32</v>
      </c>
      <c r="E6" s="47" t="s">
        <v>33</v>
      </c>
      <c r="F6" s="47" t="s">
        <v>34</v>
      </c>
      <c r="G6" s="47" t="s">
        <v>22</v>
      </c>
    </row>
    <row r="7" spans="1:7" s="183" customFormat="1" ht="27" customHeight="1">
      <c r="A7" s="146" t="s">
        <v>132</v>
      </c>
      <c r="B7" s="146" t="s">
        <v>133</v>
      </c>
      <c r="C7" s="190" t="s">
        <v>134</v>
      </c>
      <c r="D7" s="193" t="s">
        <v>52</v>
      </c>
      <c r="E7" s="190" t="s">
        <v>196</v>
      </c>
      <c r="F7" s="190" t="s">
        <v>194</v>
      </c>
      <c r="G7" s="249">
        <v>6500</v>
      </c>
    </row>
    <row r="8" spans="1:7" s="183" customFormat="1" ht="27" customHeight="1">
      <c r="A8" s="190"/>
      <c r="B8" s="190"/>
      <c r="C8" s="190" t="s">
        <v>134</v>
      </c>
      <c r="D8" s="193" t="s">
        <v>52</v>
      </c>
      <c r="E8" s="190" t="s">
        <v>196</v>
      </c>
      <c r="F8" s="190" t="s">
        <v>394</v>
      </c>
      <c r="G8" s="249">
        <v>7000</v>
      </c>
    </row>
    <row r="9" spans="1:7" s="183" customFormat="1" ht="52.5" customHeight="1">
      <c r="A9" s="250" t="s">
        <v>132</v>
      </c>
      <c r="B9" s="250" t="s">
        <v>99</v>
      </c>
      <c r="C9" s="251" t="s">
        <v>395</v>
      </c>
      <c r="D9" s="252" t="s">
        <v>52</v>
      </c>
      <c r="E9" s="250" t="s">
        <v>196</v>
      </c>
      <c r="F9" s="250" t="s">
        <v>394</v>
      </c>
      <c r="G9" s="249">
        <v>7000</v>
      </c>
    </row>
    <row r="10" spans="1:11" s="183" customFormat="1" ht="46.5" customHeight="1">
      <c r="A10" s="250" t="s">
        <v>132</v>
      </c>
      <c r="B10" s="250" t="s">
        <v>99</v>
      </c>
      <c r="C10" s="251" t="s">
        <v>395</v>
      </c>
      <c r="D10" s="252" t="s">
        <v>52</v>
      </c>
      <c r="E10" s="250" t="s">
        <v>196</v>
      </c>
      <c r="F10" s="250" t="s">
        <v>394</v>
      </c>
      <c r="G10" s="249">
        <v>7000</v>
      </c>
      <c r="K10" s="194"/>
    </row>
    <row r="11" spans="1:7" s="183" customFormat="1" ht="40.5" customHeight="1">
      <c r="A11" s="250" t="s">
        <v>132</v>
      </c>
      <c r="B11" s="250" t="s">
        <v>99</v>
      </c>
      <c r="C11" s="253" t="s">
        <v>198</v>
      </c>
      <c r="D11" s="263" t="s">
        <v>53</v>
      </c>
      <c r="E11" s="264" t="s">
        <v>197</v>
      </c>
      <c r="F11" s="264" t="s">
        <v>195</v>
      </c>
      <c r="G11" s="254">
        <v>206586.24</v>
      </c>
    </row>
    <row r="12" spans="1:7" s="183" customFormat="1" ht="40.5" customHeight="1">
      <c r="A12" s="255" t="s">
        <v>407</v>
      </c>
      <c r="B12" s="255" t="s">
        <v>190</v>
      </c>
      <c r="C12" s="256" t="s">
        <v>408</v>
      </c>
      <c r="D12" s="265" t="s">
        <v>409</v>
      </c>
      <c r="E12" s="266" t="s">
        <v>352</v>
      </c>
      <c r="F12" s="257" t="s">
        <v>405</v>
      </c>
      <c r="G12" s="254">
        <v>1266265</v>
      </c>
    </row>
    <row r="13" spans="1:7" s="183" customFormat="1" ht="40.5" customHeight="1">
      <c r="A13" s="255" t="s">
        <v>407</v>
      </c>
      <c r="B13" s="255" t="s">
        <v>190</v>
      </c>
      <c r="C13" s="256" t="s">
        <v>408</v>
      </c>
      <c r="D13" s="265" t="s">
        <v>409</v>
      </c>
      <c r="E13" s="266" t="s">
        <v>352</v>
      </c>
      <c r="F13" s="257" t="s">
        <v>406</v>
      </c>
      <c r="G13" s="254">
        <v>1655550</v>
      </c>
    </row>
    <row r="14" spans="1:7" s="183" customFormat="1" ht="42" customHeight="1">
      <c r="A14" s="293" t="s">
        <v>416</v>
      </c>
      <c r="B14" s="294"/>
      <c r="C14" s="294"/>
      <c r="D14" s="294"/>
      <c r="E14" s="294"/>
      <c r="F14" s="295"/>
      <c r="G14" s="137">
        <f>SUM(G7:G13)</f>
        <v>3155901.24</v>
      </c>
    </row>
    <row r="15" s="183" customFormat="1" ht="12" customHeight="1"/>
    <row r="16" s="183" customFormat="1" ht="12" customHeight="1"/>
    <row r="17" s="183" customFormat="1" ht="12" customHeight="1"/>
    <row r="18" s="183" customFormat="1" ht="12" customHeight="1"/>
    <row r="19" s="183" customFormat="1" ht="12" customHeight="1"/>
    <row r="20" s="183" customFormat="1" ht="12" customHeight="1"/>
    <row r="21" s="183" customFormat="1" ht="12" customHeight="1"/>
    <row r="22" spans="1:7" s="183" customFormat="1" ht="25.5" customHeight="1">
      <c r="A22" s="207" t="s">
        <v>370</v>
      </c>
      <c r="G22" s="183" t="s">
        <v>353</v>
      </c>
    </row>
    <row r="23" s="183" customFormat="1" ht="25.5" customHeight="1">
      <c r="A23" s="207" t="s">
        <v>396</v>
      </c>
    </row>
    <row r="24" spans="1:7" s="183" customFormat="1" ht="31.5" customHeight="1">
      <c r="A24" s="47" t="s">
        <v>29</v>
      </c>
      <c r="B24" s="47" t="s">
        <v>30</v>
      </c>
      <c r="C24" s="47" t="s">
        <v>31</v>
      </c>
      <c r="D24" s="47" t="s">
        <v>32</v>
      </c>
      <c r="E24" s="47" t="s">
        <v>33</v>
      </c>
      <c r="F24" s="47" t="s">
        <v>34</v>
      </c>
      <c r="G24" s="47" t="s">
        <v>22</v>
      </c>
    </row>
    <row r="25" spans="1:7" s="183" customFormat="1" ht="54.75" customHeight="1">
      <c r="A25" s="262" t="s">
        <v>132</v>
      </c>
      <c r="B25" s="261" t="s">
        <v>99</v>
      </c>
      <c r="C25" s="258" t="s">
        <v>410</v>
      </c>
      <c r="D25" s="250" t="s">
        <v>56</v>
      </c>
      <c r="E25" s="251" t="s">
        <v>352</v>
      </c>
      <c r="F25" s="251" t="s">
        <v>411</v>
      </c>
      <c r="G25" s="259">
        <v>313000</v>
      </c>
    </row>
    <row r="26" spans="1:7" s="183" customFormat="1" ht="59.25" customHeight="1">
      <c r="A26" s="250" t="s">
        <v>132</v>
      </c>
      <c r="B26" s="250" t="s">
        <v>188</v>
      </c>
      <c r="C26" s="258" t="s">
        <v>351</v>
      </c>
      <c r="D26" s="250" t="s">
        <v>56</v>
      </c>
      <c r="E26" s="251" t="s">
        <v>352</v>
      </c>
      <c r="F26" s="258" t="s">
        <v>412</v>
      </c>
      <c r="G26" s="249">
        <v>141000</v>
      </c>
    </row>
    <row r="27" spans="1:7" s="183" customFormat="1" ht="46.5" customHeight="1">
      <c r="A27" s="250" t="s">
        <v>132</v>
      </c>
      <c r="B27" s="250" t="s">
        <v>188</v>
      </c>
      <c r="C27" s="258" t="s">
        <v>351</v>
      </c>
      <c r="D27" s="250" t="s">
        <v>56</v>
      </c>
      <c r="E27" s="251" t="s">
        <v>352</v>
      </c>
      <c r="F27" s="258" t="s">
        <v>413</v>
      </c>
      <c r="G27" s="249">
        <v>44000</v>
      </c>
    </row>
    <row r="28" spans="1:7" s="183" customFormat="1" ht="57.75" customHeight="1">
      <c r="A28" s="250" t="s">
        <v>132</v>
      </c>
      <c r="B28" s="250" t="s">
        <v>188</v>
      </c>
      <c r="C28" s="258" t="s">
        <v>351</v>
      </c>
      <c r="D28" s="250" t="s">
        <v>56</v>
      </c>
      <c r="E28" s="251" t="s">
        <v>352</v>
      </c>
      <c r="F28" s="258" t="s">
        <v>414</v>
      </c>
      <c r="G28" s="249">
        <v>127000</v>
      </c>
    </row>
    <row r="29" spans="1:7" s="183" customFormat="1" ht="39.75" customHeight="1">
      <c r="A29" s="250" t="s">
        <v>132</v>
      </c>
      <c r="B29" s="250" t="s">
        <v>188</v>
      </c>
      <c r="C29" s="258" t="s">
        <v>351</v>
      </c>
      <c r="D29" s="250" t="s">
        <v>56</v>
      </c>
      <c r="E29" s="251" t="s">
        <v>352</v>
      </c>
      <c r="F29" s="258" t="s">
        <v>354</v>
      </c>
      <c r="G29" s="249">
        <v>129000</v>
      </c>
    </row>
    <row r="30" spans="1:7" s="183" customFormat="1" ht="38.25" customHeight="1">
      <c r="A30" s="190"/>
      <c r="B30" s="190"/>
      <c r="C30" s="258"/>
      <c r="D30" s="190"/>
      <c r="E30" s="190"/>
      <c r="F30" s="258"/>
      <c r="G30" s="249"/>
    </row>
    <row r="31" spans="1:7" s="183" customFormat="1" ht="42" customHeight="1">
      <c r="A31" s="126"/>
      <c r="B31" s="126"/>
      <c r="C31" s="260"/>
      <c r="D31" s="126"/>
      <c r="E31" s="126"/>
      <c r="F31" s="260"/>
      <c r="G31" s="254"/>
    </row>
    <row r="32" spans="1:10" s="183" customFormat="1" ht="42" customHeight="1" thickBot="1">
      <c r="A32" s="293" t="s">
        <v>415</v>
      </c>
      <c r="B32" s="294"/>
      <c r="C32" s="294"/>
      <c r="D32" s="294"/>
      <c r="E32" s="294"/>
      <c r="F32" s="295"/>
      <c r="G32" s="248">
        <f>SUM(G25:G31)</f>
        <v>754000</v>
      </c>
      <c r="J32" s="194"/>
    </row>
    <row r="33" ht="20.25" thickTop="1"/>
  </sheetData>
  <sheetProtection/>
  <mergeCells count="5">
    <mergeCell ref="A1:G1"/>
    <mergeCell ref="A2:G2"/>
    <mergeCell ref="A3:G3"/>
    <mergeCell ref="A32:F32"/>
    <mergeCell ref="A14:F14"/>
  </mergeCells>
  <printOptions/>
  <pageMargins left="0.3937007874015748" right="0.39" top="0.15748031496062992" bottom="0.16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10.8515625" style="2" customWidth="1"/>
    <col min="2" max="2" width="39.140625" style="2" customWidth="1"/>
    <col min="3" max="3" width="13.7109375" style="183" customWidth="1"/>
    <col min="4" max="4" width="6.57421875" style="183" customWidth="1"/>
    <col min="5" max="5" width="13.421875" style="2" customWidth="1"/>
    <col min="6" max="6" width="3.421875" style="2" customWidth="1"/>
    <col min="7" max="7" width="3.140625" style="2" customWidth="1"/>
    <col min="8" max="8" width="13.140625" style="2" customWidth="1"/>
    <col min="9" max="16384" width="9.140625" style="2" customWidth="1"/>
  </cols>
  <sheetData>
    <row r="1" spans="1:6" ht="23.25">
      <c r="A1" s="292" t="s">
        <v>154</v>
      </c>
      <c r="B1" s="292"/>
      <c r="C1" s="292"/>
      <c r="D1" s="292"/>
      <c r="E1" s="292"/>
      <c r="F1" s="292"/>
    </row>
    <row r="2" spans="1:6" ht="23.25">
      <c r="A2" s="292" t="s">
        <v>17</v>
      </c>
      <c r="B2" s="292"/>
      <c r="C2" s="292"/>
      <c r="D2" s="292"/>
      <c r="E2" s="292"/>
      <c r="F2" s="292"/>
    </row>
    <row r="3" spans="1:6" ht="23.25">
      <c r="A3" s="292" t="s">
        <v>453</v>
      </c>
      <c r="B3" s="292"/>
      <c r="C3" s="292"/>
      <c r="D3" s="292"/>
      <c r="E3" s="292"/>
      <c r="F3" s="292"/>
    </row>
    <row r="5" spans="1:5" ht="23.25">
      <c r="A5" s="3" t="s">
        <v>371</v>
      </c>
      <c r="C5" s="287">
        <v>2561</v>
      </c>
      <c r="D5" s="234"/>
      <c r="E5" s="287">
        <v>2560</v>
      </c>
    </row>
    <row r="6" spans="2:5" ht="23.25">
      <c r="B6" s="2" t="s">
        <v>35</v>
      </c>
      <c r="C6" s="185">
        <v>23114.44</v>
      </c>
      <c r="E6" s="41">
        <v>5641.38</v>
      </c>
    </row>
    <row r="7" spans="2:5" ht="23.25">
      <c r="B7" s="2" t="s">
        <v>36</v>
      </c>
      <c r="C7" s="185">
        <v>200325</v>
      </c>
      <c r="E7" s="41">
        <v>118235</v>
      </c>
    </row>
    <row r="8" spans="2:5" ht="23.25">
      <c r="B8" s="2" t="s">
        <v>207</v>
      </c>
      <c r="C8" s="185">
        <v>23402.29</v>
      </c>
      <c r="E8" s="41">
        <v>23402.29</v>
      </c>
    </row>
    <row r="9" spans="2:5" ht="23.25">
      <c r="B9" s="2" t="s">
        <v>206</v>
      </c>
      <c r="C9" s="185">
        <v>6459.26</v>
      </c>
      <c r="E9" s="41">
        <v>6209.82</v>
      </c>
    </row>
    <row r="10" spans="2:5" ht="23.25">
      <c r="B10" s="2" t="s">
        <v>210</v>
      </c>
      <c r="C10" s="185">
        <v>1000000</v>
      </c>
      <c r="E10" s="41">
        <v>1000000</v>
      </c>
    </row>
    <row r="11" spans="2:5" ht="23.25">
      <c r="B11" s="2" t="s">
        <v>211</v>
      </c>
      <c r="C11" s="185">
        <v>48139.86</v>
      </c>
      <c r="E11" s="41">
        <v>52223.44</v>
      </c>
    </row>
    <row r="12" spans="2:5" s="183" customFormat="1" ht="23.25">
      <c r="B12" s="183" t="s">
        <v>446</v>
      </c>
      <c r="C12" s="185">
        <v>8168.18</v>
      </c>
      <c r="E12" s="185">
        <v>0</v>
      </c>
    </row>
    <row r="13" spans="2:5" ht="23.25">
      <c r="B13" s="2" t="s">
        <v>349</v>
      </c>
      <c r="C13" s="185"/>
      <c r="E13" s="41"/>
    </row>
    <row r="14" spans="3:5" ht="23.25">
      <c r="C14" s="185"/>
      <c r="E14" s="41"/>
    </row>
    <row r="15" spans="3:5" ht="23.25">
      <c r="C15" s="185"/>
      <c r="E15" s="41"/>
    </row>
    <row r="16" spans="2:5" ht="24" thickBot="1">
      <c r="B16" s="69" t="s">
        <v>208</v>
      </c>
      <c r="C16" s="273">
        <f>SUM(C6:C15)</f>
        <v>1309609.03</v>
      </c>
      <c r="D16" s="234"/>
      <c r="E16" s="70">
        <f>SUM(E6:E15)</f>
        <v>1205711.93</v>
      </c>
    </row>
    <row r="17" ht="24" thickTop="1"/>
    <row r="18" s="183" customFormat="1" ht="23.25"/>
    <row r="19" s="183" customFormat="1" ht="23.25"/>
    <row r="20" s="183" customFormat="1" ht="23.25"/>
    <row r="21" spans="1:5" ht="23.25">
      <c r="A21" s="3" t="s">
        <v>372</v>
      </c>
      <c r="C21" s="287">
        <v>2561</v>
      </c>
      <c r="D21" s="234"/>
      <c r="E21" s="287">
        <v>2560</v>
      </c>
    </row>
    <row r="22" spans="2:5" ht="23.25">
      <c r="B22" s="2" t="s">
        <v>209</v>
      </c>
      <c r="C22" s="185">
        <v>0</v>
      </c>
      <c r="E22" s="41">
        <v>20000</v>
      </c>
    </row>
    <row r="23" ht="23.25">
      <c r="C23" s="185"/>
    </row>
    <row r="24" spans="2:5" ht="24" thickBot="1">
      <c r="B24" s="287" t="s">
        <v>315</v>
      </c>
      <c r="C24" s="274">
        <f>SUM(C22:C23)</f>
        <v>0</v>
      </c>
      <c r="D24" s="232"/>
      <c r="E24" s="68">
        <f>SUM(E22:E23)</f>
        <v>20000</v>
      </c>
    </row>
    <row r="25" ht="24" thickTop="1"/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7.140625" style="0" customWidth="1"/>
    <col min="2" max="2" width="27.421875" style="0" customWidth="1"/>
    <col min="3" max="3" width="12.421875" style="59" customWidth="1"/>
    <col min="4" max="4" width="12.421875" style="117" customWidth="1"/>
    <col min="5" max="5" width="12.57421875" style="59" customWidth="1"/>
    <col min="6" max="6" width="11.7109375" style="0" customWidth="1"/>
    <col min="7" max="8" width="12.8515625" style="0" customWidth="1"/>
  </cols>
  <sheetData>
    <row r="1" spans="1:8" ht="23.25">
      <c r="A1" s="314" t="s">
        <v>154</v>
      </c>
      <c r="B1" s="314"/>
      <c r="C1" s="314"/>
      <c r="D1" s="314"/>
      <c r="E1" s="314"/>
      <c r="F1" s="314"/>
      <c r="G1" s="314"/>
      <c r="H1" s="314"/>
    </row>
    <row r="2" spans="1:8" ht="23.25">
      <c r="A2" s="314" t="s">
        <v>17</v>
      </c>
      <c r="B2" s="314"/>
      <c r="C2" s="314"/>
      <c r="D2" s="314"/>
      <c r="E2" s="314"/>
      <c r="F2" s="314"/>
      <c r="G2" s="314"/>
      <c r="H2" s="314"/>
    </row>
    <row r="3" spans="1:8" ht="23.25">
      <c r="A3" s="314" t="s">
        <v>386</v>
      </c>
      <c r="B3" s="314"/>
      <c r="C3" s="314"/>
      <c r="D3" s="314"/>
      <c r="E3" s="314"/>
      <c r="F3" s="314"/>
      <c r="G3" s="314"/>
      <c r="H3" s="314"/>
    </row>
    <row r="5" spans="1:5" s="2" customFormat="1" ht="23.25">
      <c r="A5" s="3" t="s">
        <v>401</v>
      </c>
      <c r="B5" s="3"/>
      <c r="C5" s="41"/>
      <c r="D5" s="185"/>
      <c r="E5" s="41"/>
    </row>
    <row r="6" spans="3:8" s="2" customFormat="1" ht="23.25">
      <c r="C6" s="315">
        <v>2561</v>
      </c>
      <c r="D6" s="315"/>
      <c r="E6" s="315"/>
      <c r="F6" s="315">
        <v>2560</v>
      </c>
      <c r="G6" s="315"/>
      <c r="H6" s="315"/>
    </row>
    <row r="7" spans="1:8" s="2" customFormat="1" ht="23.25">
      <c r="A7" s="38" t="s">
        <v>24</v>
      </c>
      <c r="B7" s="241" t="s">
        <v>387</v>
      </c>
      <c r="C7" s="189"/>
      <c r="D7" s="189"/>
      <c r="E7" s="189">
        <v>19275474.66</v>
      </c>
      <c r="F7" s="189"/>
      <c r="G7" s="189"/>
      <c r="H7" s="189">
        <v>17558535.09</v>
      </c>
    </row>
    <row r="8" spans="1:8" s="2" customFormat="1" ht="23.25">
      <c r="A8" s="167"/>
      <c r="B8" s="242" t="s">
        <v>199</v>
      </c>
      <c r="C8" s="189">
        <v>6776956.11</v>
      </c>
      <c r="D8" s="189"/>
      <c r="E8" s="189"/>
      <c r="F8" s="189">
        <v>3507385.45</v>
      </c>
      <c r="G8" s="189"/>
      <c r="H8" s="189"/>
    </row>
    <row r="9" spans="1:8" s="2" customFormat="1" ht="23.25">
      <c r="A9" s="167"/>
      <c r="B9" s="37" t="s">
        <v>454</v>
      </c>
      <c r="C9" s="189">
        <v>1694239.03</v>
      </c>
      <c r="D9" s="189"/>
      <c r="E9" s="189"/>
      <c r="F9" s="189">
        <v>876846.36</v>
      </c>
      <c r="G9" s="189"/>
      <c r="H9" s="189"/>
    </row>
    <row r="10" spans="1:8" s="2" customFormat="1" ht="23.25">
      <c r="A10" s="167"/>
      <c r="B10" s="37" t="s">
        <v>455</v>
      </c>
      <c r="C10" s="203"/>
      <c r="D10" s="189"/>
      <c r="E10" s="189"/>
      <c r="F10" s="203"/>
      <c r="G10" s="189"/>
      <c r="H10" s="189"/>
    </row>
    <row r="11" spans="1:8" s="2" customFormat="1" ht="23.25">
      <c r="A11" s="246" t="s">
        <v>201</v>
      </c>
      <c r="B11" s="28" t="s">
        <v>402</v>
      </c>
      <c r="C11" s="189"/>
      <c r="D11" s="189">
        <f>SUM(C8-C9)</f>
        <v>5082717.08</v>
      </c>
      <c r="E11" s="189"/>
      <c r="F11" s="189">
        <f>SUM(F8-F9)</f>
        <v>2630539.0900000003</v>
      </c>
      <c r="G11" s="189">
        <v>2630539.09</v>
      </c>
      <c r="H11" s="189"/>
    </row>
    <row r="12" spans="1:8" s="183" customFormat="1" ht="23.25">
      <c r="A12" s="243"/>
      <c r="B12" s="37" t="s">
        <v>403</v>
      </c>
      <c r="C12" s="189"/>
      <c r="D12" s="189"/>
      <c r="E12" s="189"/>
      <c r="F12" s="189">
        <v>0</v>
      </c>
      <c r="G12" s="189"/>
      <c r="H12" s="189"/>
    </row>
    <row r="13" spans="1:8" s="2" customFormat="1" ht="23.25">
      <c r="A13" s="167" t="s">
        <v>202</v>
      </c>
      <c r="B13" s="37" t="s">
        <v>138</v>
      </c>
      <c r="C13" s="189"/>
      <c r="D13" s="189">
        <v>525000</v>
      </c>
      <c r="E13" s="189"/>
      <c r="F13" s="189">
        <v>218987.48</v>
      </c>
      <c r="G13" s="185">
        <v>218987.48</v>
      </c>
      <c r="H13" s="189"/>
    </row>
    <row r="14" spans="1:8" s="2" customFormat="1" ht="23.25">
      <c r="A14" s="167"/>
      <c r="B14" s="37" t="s">
        <v>348</v>
      </c>
      <c r="C14" s="189"/>
      <c r="D14" s="189">
        <v>0</v>
      </c>
      <c r="E14" s="189"/>
      <c r="F14" s="189">
        <v>34483</v>
      </c>
      <c r="G14" s="185">
        <v>34483</v>
      </c>
      <c r="H14" s="189"/>
    </row>
    <row r="15" spans="1:8" s="2" customFormat="1" ht="23.25">
      <c r="A15" s="167"/>
      <c r="B15" s="37" t="s">
        <v>36</v>
      </c>
      <c r="C15" s="189"/>
      <c r="D15" s="189">
        <v>0</v>
      </c>
      <c r="E15" s="189"/>
      <c r="F15" s="189">
        <v>14140</v>
      </c>
      <c r="G15" s="185">
        <v>14140</v>
      </c>
      <c r="H15" s="189"/>
    </row>
    <row r="16" spans="1:8" s="2" customFormat="1" ht="23.25">
      <c r="A16" s="167"/>
      <c r="B16" s="37" t="s">
        <v>388</v>
      </c>
      <c r="C16" s="203"/>
      <c r="D16" s="203">
        <v>0.63</v>
      </c>
      <c r="E16" s="189"/>
      <c r="F16" s="203">
        <v>3290</v>
      </c>
      <c r="G16" s="64">
        <v>3290</v>
      </c>
      <c r="H16" s="189"/>
    </row>
    <row r="17" spans="1:8" s="122" customFormat="1" ht="23.25">
      <c r="A17" s="167"/>
      <c r="B17" s="37"/>
      <c r="C17" s="189"/>
      <c r="D17" s="189">
        <f>SUM(D11:D16)</f>
        <v>5607717.71</v>
      </c>
      <c r="E17" s="189"/>
      <c r="F17" s="189"/>
      <c r="G17" s="189">
        <f>SUM(G11:G16)</f>
        <v>2901439.57</v>
      </c>
      <c r="H17" s="189"/>
    </row>
    <row r="18" spans="1:8" s="2" customFormat="1" ht="23.25">
      <c r="A18" s="33" t="s">
        <v>316</v>
      </c>
      <c r="B18" s="37" t="s">
        <v>361</v>
      </c>
      <c r="C18" s="203"/>
      <c r="D18" s="203">
        <v>2513500</v>
      </c>
      <c r="E18" s="189">
        <f>SUM(D17-D18)</f>
        <v>3094217.71</v>
      </c>
      <c r="F18" s="203"/>
      <c r="G18" s="203">
        <v>1184500</v>
      </c>
      <c r="H18" s="189">
        <f>SUM(G17-G18)</f>
        <v>1716939.5699999998</v>
      </c>
    </row>
    <row r="19" spans="1:8" s="2" customFormat="1" ht="24" thickBot="1">
      <c r="A19" s="174" t="s">
        <v>200</v>
      </c>
      <c r="B19" s="200" t="s">
        <v>389</v>
      </c>
      <c r="C19" s="201"/>
      <c r="D19" s="275"/>
      <c r="E19" s="240">
        <f>SUM(E7:E18)</f>
        <v>22369692.37</v>
      </c>
      <c r="F19" s="104"/>
      <c r="G19" s="278"/>
      <c r="H19" s="240">
        <f>SUM(H7:H18)</f>
        <v>19275474.66</v>
      </c>
    </row>
    <row r="20" spans="1:8" s="2" customFormat="1" ht="24" thickTop="1">
      <c r="A20" s="245"/>
      <c r="B20" s="276"/>
      <c r="C20" s="64"/>
      <c r="D20" s="277"/>
      <c r="E20" s="203"/>
      <c r="F20" s="245"/>
      <c r="G20" s="244"/>
      <c r="H20" s="245"/>
    </row>
    <row r="21" spans="1:8" s="183" customFormat="1" ht="23.25">
      <c r="A21" s="200"/>
      <c r="B21" s="200"/>
      <c r="C21" s="201"/>
      <c r="D21" s="201"/>
      <c r="E21" s="201"/>
      <c r="F21" s="200"/>
      <c r="G21" s="200"/>
      <c r="H21" s="200"/>
    </row>
    <row r="22" spans="1:8" s="2" customFormat="1" ht="23.25">
      <c r="A22" s="131" t="s">
        <v>404</v>
      </c>
      <c r="C22" s="41"/>
      <c r="D22" s="185"/>
      <c r="E22" s="234" t="s">
        <v>397</v>
      </c>
      <c r="F22" s="207"/>
      <c r="G22" s="234"/>
      <c r="H22" s="267" t="s">
        <v>450</v>
      </c>
    </row>
    <row r="23" spans="1:8" s="2" customFormat="1" ht="24" customHeight="1">
      <c r="A23" s="108">
        <v>1</v>
      </c>
      <c r="B23" s="2" t="s">
        <v>11</v>
      </c>
      <c r="C23" s="41"/>
      <c r="D23" s="185"/>
      <c r="E23" s="41">
        <v>0</v>
      </c>
      <c r="G23" s="185"/>
      <c r="H23" s="185">
        <v>0</v>
      </c>
    </row>
    <row r="24" spans="1:8" s="2" customFormat="1" ht="24" customHeight="1">
      <c r="A24" s="108">
        <v>2</v>
      </c>
      <c r="B24" s="2" t="s">
        <v>311</v>
      </c>
      <c r="C24" s="41"/>
      <c r="D24" s="185"/>
      <c r="E24" s="41">
        <v>0</v>
      </c>
      <c r="G24" s="185"/>
      <c r="H24" s="185">
        <v>0</v>
      </c>
    </row>
    <row r="25" spans="1:8" s="2" customFormat="1" ht="24" customHeight="1">
      <c r="A25" s="108">
        <v>3</v>
      </c>
      <c r="B25" s="2" t="s">
        <v>5</v>
      </c>
      <c r="C25" s="41"/>
      <c r="D25" s="185"/>
      <c r="E25" s="41">
        <v>0</v>
      </c>
      <c r="G25" s="185"/>
      <c r="H25" s="185">
        <v>0</v>
      </c>
    </row>
    <row r="26" spans="1:8" s="2" customFormat="1" ht="24" customHeight="1">
      <c r="A26" s="108">
        <v>4</v>
      </c>
      <c r="B26" s="2" t="s">
        <v>6</v>
      </c>
      <c r="C26" s="41"/>
      <c r="D26" s="185"/>
      <c r="E26" s="41">
        <v>0</v>
      </c>
      <c r="G26" s="185"/>
      <c r="H26" s="185">
        <v>0</v>
      </c>
    </row>
    <row r="27" spans="1:8" s="2" customFormat="1" ht="24" customHeight="1">
      <c r="A27" s="108">
        <v>5</v>
      </c>
      <c r="B27" s="2" t="s">
        <v>312</v>
      </c>
      <c r="C27" s="41"/>
      <c r="D27" s="185"/>
      <c r="E27" s="41">
        <v>0</v>
      </c>
      <c r="G27" s="185"/>
      <c r="H27" s="185">
        <v>0</v>
      </c>
    </row>
    <row r="28" spans="1:8" s="2" customFormat="1" ht="24" customHeight="1">
      <c r="A28" s="108"/>
      <c r="B28" s="2" t="s">
        <v>313</v>
      </c>
      <c r="C28" s="41"/>
      <c r="D28" s="185"/>
      <c r="E28" s="41"/>
      <c r="H28" s="183"/>
    </row>
    <row r="29" spans="1:8" s="2" customFormat="1" ht="33" customHeight="1" thickBot="1">
      <c r="A29" s="108">
        <v>6</v>
      </c>
      <c r="B29" s="2" t="s">
        <v>314</v>
      </c>
      <c r="C29" s="41"/>
      <c r="D29" s="185"/>
      <c r="E29" s="134">
        <f>SUM(E19)</f>
        <v>22369692.37</v>
      </c>
      <c r="G29" s="200"/>
      <c r="H29" s="70">
        <f>SUM(H19)</f>
        <v>19275474.66</v>
      </c>
    </row>
    <row r="30" spans="1:5" s="165" customFormat="1" ht="24" customHeight="1" thickTop="1">
      <c r="A30" s="180"/>
      <c r="C30" s="152"/>
      <c r="D30" s="185"/>
      <c r="E30" s="223"/>
    </row>
    <row r="31" spans="1:5" s="165" customFormat="1" ht="24" customHeight="1">
      <c r="A31" s="180"/>
      <c r="C31" s="152"/>
      <c r="D31" s="185"/>
      <c r="E31" s="223"/>
    </row>
    <row r="32" spans="3:5" s="2" customFormat="1" ht="23.25">
      <c r="C32" s="41"/>
      <c r="D32" s="185"/>
      <c r="E32" s="41"/>
    </row>
    <row r="33" ht="25.5" customHeight="1">
      <c r="A33" s="176"/>
    </row>
    <row r="34" ht="28.5" customHeight="1">
      <c r="A34" s="176"/>
    </row>
    <row r="35" ht="30" customHeight="1"/>
  </sheetData>
  <sheetProtection/>
  <mergeCells count="5">
    <mergeCell ref="C6:E6"/>
    <mergeCell ref="F6:H6"/>
    <mergeCell ref="A1:H1"/>
    <mergeCell ref="A2:H2"/>
    <mergeCell ref="A3:H3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J6" sqref="J6"/>
    </sheetView>
  </sheetViews>
  <sheetFormatPr defaultColWidth="9.140625" defaultRowHeight="15"/>
  <cols>
    <col min="1" max="1" width="17.7109375" style="0" customWidth="1"/>
    <col min="2" max="2" width="14.421875" style="0" customWidth="1"/>
    <col min="3" max="3" width="39.140625" style="0" customWidth="1"/>
    <col min="4" max="4" width="13.421875" style="0" customWidth="1"/>
    <col min="5" max="5" width="14.7109375" style="0" customWidth="1"/>
    <col min="6" max="6" width="12.421875" style="0" customWidth="1"/>
    <col min="7" max="7" width="13.421875" style="0" customWidth="1"/>
    <col min="8" max="8" width="11.57421875" style="0" customWidth="1"/>
    <col min="9" max="9" width="11.57421875" style="117" customWidth="1"/>
  </cols>
  <sheetData>
    <row r="1" spans="1:9" ht="23.25">
      <c r="A1" s="292" t="s">
        <v>432</v>
      </c>
      <c r="B1" s="292"/>
      <c r="C1" s="292"/>
      <c r="D1" s="292"/>
      <c r="E1" s="292"/>
      <c r="F1" s="292"/>
      <c r="G1" s="292"/>
      <c r="H1" s="292"/>
      <c r="I1" s="292"/>
    </row>
    <row r="2" spans="1:9" ht="23.25">
      <c r="A2" s="292" t="s">
        <v>452</v>
      </c>
      <c r="B2" s="292"/>
      <c r="C2" s="292"/>
      <c r="D2" s="292"/>
      <c r="E2" s="292"/>
      <c r="F2" s="292"/>
      <c r="G2" s="292"/>
      <c r="H2" s="292"/>
      <c r="I2" s="292"/>
    </row>
    <row r="3" spans="1:9" ht="23.25">
      <c r="A3" s="292" t="s">
        <v>385</v>
      </c>
      <c r="B3" s="292"/>
      <c r="C3" s="292"/>
      <c r="D3" s="292"/>
      <c r="E3" s="292"/>
      <c r="F3" s="292"/>
      <c r="G3" s="292"/>
      <c r="H3" s="292"/>
      <c r="I3" s="292"/>
    </row>
    <row r="4" spans="1:9" s="4" customFormat="1" ht="22.5" customHeight="1">
      <c r="A4" s="220" t="s">
        <v>373</v>
      </c>
      <c r="I4" s="215"/>
    </row>
    <row r="5" spans="1:9" s="4" customFormat="1" ht="23.25">
      <c r="A5" s="321" t="s">
        <v>32</v>
      </c>
      <c r="B5" s="321" t="s">
        <v>33</v>
      </c>
      <c r="C5" s="321" t="s">
        <v>34</v>
      </c>
      <c r="D5" s="216" t="s">
        <v>37</v>
      </c>
      <c r="E5" s="321" t="s">
        <v>39</v>
      </c>
      <c r="F5" s="321" t="s">
        <v>40</v>
      </c>
      <c r="G5" s="321" t="s">
        <v>41</v>
      </c>
      <c r="H5" s="316" t="s">
        <v>423</v>
      </c>
      <c r="I5" s="316" t="s">
        <v>2</v>
      </c>
    </row>
    <row r="6" spans="1:9" s="4" customFormat="1" ht="23.25">
      <c r="A6" s="322"/>
      <c r="B6" s="322"/>
      <c r="C6" s="322"/>
      <c r="D6" s="217" t="s">
        <v>38</v>
      </c>
      <c r="E6" s="322"/>
      <c r="F6" s="322"/>
      <c r="G6" s="322"/>
      <c r="H6" s="317"/>
      <c r="I6" s="317"/>
    </row>
    <row r="7" spans="1:9" s="4" customFormat="1" ht="41.25" customHeight="1">
      <c r="A7" s="162" t="s">
        <v>56</v>
      </c>
      <c r="B7" s="161" t="s">
        <v>343</v>
      </c>
      <c r="C7" s="221" t="s">
        <v>360</v>
      </c>
      <c r="D7" s="219">
        <v>450000</v>
      </c>
      <c r="E7" s="219">
        <v>449000</v>
      </c>
      <c r="F7" s="219">
        <v>449000</v>
      </c>
      <c r="G7" s="219">
        <f>SUM(D7-E7)</f>
        <v>1000</v>
      </c>
      <c r="H7" s="219"/>
      <c r="I7" s="218">
        <v>0</v>
      </c>
    </row>
    <row r="8" spans="1:9" s="4" customFormat="1" ht="31.5" customHeight="1">
      <c r="A8" s="162"/>
      <c r="B8" s="162" t="s">
        <v>216</v>
      </c>
      <c r="C8" s="221" t="s">
        <v>366</v>
      </c>
      <c r="D8" s="218">
        <v>168000</v>
      </c>
      <c r="E8" s="218">
        <v>168000</v>
      </c>
      <c r="F8" s="218">
        <v>168000</v>
      </c>
      <c r="G8" s="219">
        <f>SUM(D8-F8)</f>
        <v>0</v>
      </c>
      <c r="H8" s="219"/>
      <c r="I8" s="218"/>
    </row>
    <row r="9" spans="1:9" s="4" customFormat="1" ht="31.5" customHeight="1">
      <c r="A9" s="5"/>
      <c r="B9" s="5"/>
      <c r="C9" s="221" t="s">
        <v>365</v>
      </c>
      <c r="D9" s="219">
        <v>173000</v>
      </c>
      <c r="E9" s="219">
        <v>171000</v>
      </c>
      <c r="F9" s="219">
        <v>171000</v>
      </c>
      <c r="G9" s="219">
        <f>SUM(D9-E9)</f>
        <v>2000</v>
      </c>
      <c r="H9" s="219"/>
      <c r="I9" s="219"/>
    </row>
    <row r="10" spans="1:9" s="4" customFormat="1" ht="42.75" customHeight="1">
      <c r="A10" s="5"/>
      <c r="B10" s="5"/>
      <c r="C10" s="221" t="s">
        <v>364</v>
      </c>
      <c r="D10" s="219">
        <v>82000</v>
      </c>
      <c r="E10" s="219">
        <v>76500</v>
      </c>
      <c r="F10" s="219">
        <v>76500</v>
      </c>
      <c r="G10" s="219">
        <f>SUM(D10-E10)</f>
        <v>5500</v>
      </c>
      <c r="H10" s="219"/>
      <c r="I10" s="219"/>
    </row>
    <row r="11" spans="1:9" s="4" customFormat="1" ht="27.75" customHeight="1">
      <c r="A11" s="5"/>
      <c r="B11" s="5"/>
      <c r="C11" s="221" t="s">
        <v>367</v>
      </c>
      <c r="D11" s="219">
        <v>128000</v>
      </c>
      <c r="E11" s="219">
        <v>128000</v>
      </c>
      <c r="F11" s="219">
        <v>128000</v>
      </c>
      <c r="G11" s="219"/>
      <c r="H11" s="219"/>
      <c r="I11" s="219"/>
    </row>
    <row r="12" spans="1:9" s="4" customFormat="1" ht="27.75" customHeight="1">
      <c r="A12" s="5"/>
      <c r="B12" s="5"/>
      <c r="C12" s="221" t="s">
        <v>362</v>
      </c>
      <c r="D12" s="219">
        <v>163000</v>
      </c>
      <c r="E12" s="219">
        <v>163000</v>
      </c>
      <c r="F12" s="219">
        <v>163000</v>
      </c>
      <c r="G12" s="219"/>
      <c r="H12" s="219"/>
      <c r="I12" s="219"/>
    </row>
    <row r="13" spans="1:9" s="4" customFormat="1" ht="27.75" customHeight="1">
      <c r="A13" s="5"/>
      <c r="B13" s="5"/>
      <c r="C13" s="221" t="s">
        <v>363</v>
      </c>
      <c r="D13" s="219">
        <v>172000</v>
      </c>
      <c r="E13" s="219">
        <v>172000</v>
      </c>
      <c r="F13" s="219">
        <v>172000</v>
      </c>
      <c r="G13" s="219"/>
      <c r="H13" s="219"/>
      <c r="I13" s="219"/>
    </row>
    <row r="14" spans="1:9" s="4" customFormat="1" ht="27.75" customHeight="1">
      <c r="A14" s="5"/>
      <c r="B14" s="5"/>
      <c r="C14" s="221" t="s">
        <v>424</v>
      </c>
      <c r="D14" s="219">
        <v>214000</v>
      </c>
      <c r="E14" s="219">
        <v>214000</v>
      </c>
      <c r="F14" s="219">
        <v>214000</v>
      </c>
      <c r="G14" s="219"/>
      <c r="H14" s="219"/>
      <c r="I14" s="219"/>
    </row>
    <row r="15" spans="1:9" s="4" customFormat="1" ht="27.75" customHeight="1">
      <c r="A15" s="5"/>
      <c r="B15" s="5"/>
      <c r="C15" s="221" t="s">
        <v>425</v>
      </c>
      <c r="D15" s="219">
        <v>172000</v>
      </c>
      <c r="E15" s="219">
        <v>172000</v>
      </c>
      <c r="F15" s="219">
        <v>172000</v>
      </c>
      <c r="G15" s="219"/>
      <c r="H15" s="219"/>
      <c r="I15" s="219"/>
    </row>
    <row r="16" spans="1:9" s="4" customFormat="1" ht="27.75" customHeight="1">
      <c r="A16" s="5"/>
      <c r="B16" s="5"/>
      <c r="C16" s="221" t="s">
        <v>426</v>
      </c>
      <c r="D16" s="219">
        <v>56000</v>
      </c>
      <c r="E16" s="219">
        <v>56000</v>
      </c>
      <c r="F16" s="219">
        <v>56000</v>
      </c>
      <c r="G16" s="219"/>
      <c r="H16" s="219"/>
      <c r="I16" s="219"/>
    </row>
    <row r="17" spans="1:9" s="4" customFormat="1" ht="27.75" customHeight="1">
      <c r="A17" s="5"/>
      <c r="B17" s="5"/>
      <c r="C17" s="221" t="s">
        <v>427</v>
      </c>
      <c r="D17" s="219">
        <v>257000</v>
      </c>
      <c r="E17" s="219">
        <v>257000</v>
      </c>
      <c r="F17" s="219">
        <v>257000</v>
      </c>
      <c r="G17" s="219"/>
      <c r="H17" s="219"/>
      <c r="I17" s="219"/>
    </row>
    <row r="18" spans="1:9" s="4" customFormat="1" ht="27.75" customHeight="1">
      <c r="A18" s="5"/>
      <c r="B18" s="5"/>
      <c r="C18" s="221" t="s">
        <v>428</v>
      </c>
      <c r="D18" s="219">
        <v>210000</v>
      </c>
      <c r="E18" s="219">
        <v>210000</v>
      </c>
      <c r="F18" s="219">
        <v>210000</v>
      </c>
      <c r="G18" s="219"/>
      <c r="H18" s="219"/>
      <c r="I18" s="219"/>
    </row>
    <row r="19" spans="1:9" s="4" customFormat="1" ht="27.75" customHeight="1">
      <c r="A19" s="5"/>
      <c r="B19" s="5"/>
      <c r="C19" s="221" t="s">
        <v>429</v>
      </c>
      <c r="D19" s="219">
        <v>80000</v>
      </c>
      <c r="E19" s="219">
        <v>80000</v>
      </c>
      <c r="F19" s="219">
        <v>80000</v>
      </c>
      <c r="G19" s="219"/>
      <c r="H19" s="219"/>
      <c r="I19" s="219"/>
    </row>
    <row r="20" spans="1:9" s="4" customFormat="1" ht="27.75" customHeight="1">
      <c r="A20" s="5"/>
      <c r="B20" s="5"/>
      <c r="C20" s="221" t="s">
        <v>430</v>
      </c>
      <c r="D20" s="219">
        <v>45000</v>
      </c>
      <c r="E20" s="219">
        <v>45000</v>
      </c>
      <c r="F20" s="219">
        <v>45000</v>
      </c>
      <c r="G20" s="219">
        <f>SUM(D20-E20)</f>
        <v>0</v>
      </c>
      <c r="H20" s="219"/>
      <c r="I20" s="218"/>
    </row>
    <row r="21" spans="1:9" s="4" customFormat="1" ht="27.75" customHeight="1">
      <c r="A21" s="5"/>
      <c r="B21" s="5"/>
      <c r="C21" s="221" t="s">
        <v>431</v>
      </c>
      <c r="D21" s="218">
        <v>152000</v>
      </c>
      <c r="E21" s="218">
        <v>152000</v>
      </c>
      <c r="F21" s="218">
        <v>152000</v>
      </c>
      <c r="G21" s="219"/>
      <c r="H21" s="219"/>
      <c r="I21" s="218"/>
    </row>
    <row r="22" spans="1:9" s="220" customFormat="1" ht="31.5" customHeight="1">
      <c r="A22" s="318" t="s">
        <v>27</v>
      </c>
      <c r="B22" s="319"/>
      <c r="C22" s="320"/>
      <c r="D22" s="222">
        <f>SUM(D7:D21)</f>
        <v>2522000</v>
      </c>
      <c r="E22" s="222">
        <f>SUM(E7:E21)</f>
        <v>2513500</v>
      </c>
      <c r="F22" s="222">
        <f>SUM(F7:F21)</f>
        <v>2513500</v>
      </c>
      <c r="G22" s="222">
        <f>SUM(G7:G21)</f>
        <v>8500</v>
      </c>
      <c r="H22" s="222"/>
      <c r="I22" s="222">
        <f>SUM(I7:I21)</f>
        <v>0</v>
      </c>
    </row>
    <row r="24" ht="14.25">
      <c r="E24" s="272"/>
    </row>
  </sheetData>
  <sheetProtection/>
  <mergeCells count="12">
    <mergeCell ref="A5:A6"/>
    <mergeCell ref="G5:G6"/>
    <mergeCell ref="I5:I6"/>
    <mergeCell ref="A1:I1"/>
    <mergeCell ref="A2:I2"/>
    <mergeCell ref="A3:I3"/>
    <mergeCell ref="A22:C22"/>
    <mergeCell ref="F5:F6"/>
    <mergeCell ref="E5:E6"/>
    <mergeCell ref="C5:C6"/>
    <mergeCell ref="B5:B6"/>
    <mergeCell ref="H5:H6"/>
  </mergeCells>
  <printOptions/>
  <pageMargins left="0.35433070866141736" right="0.7086614173228347" top="0.35433070866141736" bottom="0.2362204724409449" header="0.31496062992125984" footer="0.31496062992125984"/>
  <pageSetup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0.140625" style="122" customWidth="1"/>
    <col min="2" max="2" width="22.140625" style="122" customWidth="1"/>
    <col min="3" max="3" width="19.8515625" style="122" customWidth="1"/>
    <col min="4" max="4" width="18.00390625" style="122" customWidth="1"/>
    <col min="5" max="5" width="19.421875" style="122" customWidth="1"/>
    <col min="6" max="6" width="19.140625" style="122" customWidth="1"/>
    <col min="7" max="7" width="11.28125" style="122" customWidth="1"/>
    <col min="8" max="8" width="2.7109375" style="122" customWidth="1"/>
    <col min="9" max="9" width="10.421875" style="122" customWidth="1"/>
    <col min="10" max="10" width="2.421875" style="122" customWidth="1"/>
    <col min="11" max="16384" width="9.140625" style="122" customWidth="1"/>
  </cols>
  <sheetData>
    <row r="1" spans="1:6" s="176" customFormat="1" ht="36.75" customHeight="1">
      <c r="A1" s="292" t="s">
        <v>172</v>
      </c>
      <c r="B1" s="292"/>
      <c r="C1" s="292"/>
      <c r="D1" s="292"/>
      <c r="E1" s="292"/>
      <c r="F1" s="292"/>
    </row>
    <row r="2" spans="1:6" s="176" customFormat="1" ht="33" customHeight="1">
      <c r="A2" s="292" t="s">
        <v>42</v>
      </c>
      <c r="B2" s="292"/>
      <c r="C2" s="292"/>
      <c r="D2" s="292"/>
      <c r="E2" s="292"/>
      <c r="F2" s="292"/>
    </row>
    <row r="3" spans="1:6" s="176" customFormat="1" ht="23.25">
      <c r="A3" s="292" t="s">
        <v>377</v>
      </c>
      <c r="B3" s="292"/>
      <c r="C3" s="292"/>
      <c r="D3" s="292"/>
      <c r="E3" s="292"/>
      <c r="F3" s="292"/>
    </row>
    <row r="5" spans="1:10" s="176" customFormat="1" ht="23.25">
      <c r="A5" s="300" t="s">
        <v>43</v>
      </c>
      <c r="B5" s="300" t="s">
        <v>32</v>
      </c>
      <c r="C5" s="300" t="s">
        <v>29</v>
      </c>
      <c r="D5" s="300" t="s">
        <v>44</v>
      </c>
      <c r="E5" s="300" t="s">
        <v>45</v>
      </c>
      <c r="F5" s="300" t="s">
        <v>27</v>
      </c>
      <c r="G5" s="323"/>
      <c r="H5" s="323"/>
      <c r="I5" s="323"/>
      <c r="J5" s="323"/>
    </row>
    <row r="6" spans="1:10" s="176" customFormat="1" ht="23.25">
      <c r="A6" s="302"/>
      <c r="B6" s="302"/>
      <c r="C6" s="302"/>
      <c r="D6" s="302"/>
      <c r="E6" s="302"/>
      <c r="F6" s="302"/>
      <c r="G6" s="323"/>
      <c r="H6" s="323"/>
      <c r="I6" s="323"/>
      <c r="J6" s="323"/>
    </row>
    <row r="7" spans="1:10" ht="23.25">
      <c r="A7" s="123" t="s">
        <v>45</v>
      </c>
      <c r="B7" s="123"/>
      <c r="C7" s="123"/>
      <c r="D7" s="123"/>
      <c r="E7" s="123"/>
      <c r="F7" s="123"/>
      <c r="G7" s="124"/>
      <c r="H7" s="124"/>
      <c r="I7" s="124"/>
      <c r="J7" s="124"/>
    </row>
    <row r="8" spans="1:10" ht="23.25">
      <c r="A8" s="123" t="s">
        <v>173</v>
      </c>
      <c r="B8" s="123" t="s">
        <v>45</v>
      </c>
      <c r="C8" s="125" t="s">
        <v>185</v>
      </c>
      <c r="D8" s="125">
        <f>10552465+179812</f>
        <v>10732277</v>
      </c>
      <c r="E8" s="125">
        <v>9495658</v>
      </c>
      <c r="F8" s="125">
        <f>SUM(E8)</f>
        <v>9495658</v>
      </c>
      <c r="G8" s="124"/>
      <c r="H8" s="124"/>
      <c r="I8" s="124"/>
      <c r="J8" s="124"/>
    </row>
    <row r="9" spans="1:10" ht="23.25">
      <c r="A9" s="168"/>
      <c r="B9" s="123"/>
      <c r="C9" s="125"/>
      <c r="D9" s="125"/>
      <c r="E9" s="125"/>
      <c r="F9" s="125"/>
      <c r="G9" s="124"/>
      <c r="H9" s="124"/>
      <c r="I9" s="124"/>
      <c r="J9" s="124"/>
    </row>
    <row r="10" spans="1:10" ht="23.25">
      <c r="A10" s="168"/>
      <c r="B10" s="123"/>
      <c r="C10" s="125"/>
      <c r="D10" s="125"/>
      <c r="E10" s="125"/>
      <c r="F10" s="125"/>
      <c r="G10" s="124"/>
      <c r="H10" s="124"/>
      <c r="I10" s="124"/>
      <c r="J10" s="124"/>
    </row>
    <row r="11" spans="1:10" ht="23.25">
      <c r="A11" s="168"/>
      <c r="B11" s="123"/>
      <c r="C11" s="125"/>
      <c r="D11" s="125"/>
      <c r="E11" s="125"/>
      <c r="F11" s="125"/>
      <c r="G11" s="124"/>
      <c r="H11" s="124"/>
      <c r="I11" s="124"/>
      <c r="J11" s="124"/>
    </row>
    <row r="12" spans="1:10" ht="23.25">
      <c r="A12" s="168"/>
      <c r="B12" s="123"/>
      <c r="C12" s="125"/>
      <c r="D12" s="125"/>
      <c r="E12" s="125"/>
      <c r="F12" s="125"/>
      <c r="G12" s="124"/>
      <c r="H12" s="124"/>
      <c r="I12" s="124"/>
      <c r="J12" s="124"/>
    </row>
    <row r="13" spans="1:10" ht="23.25">
      <c r="A13" s="168"/>
      <c r="B13" s="123"/>
      <c r="C13" s="125"/>
      <c r="D13" s="125"/>
      <c r="E13" s="125"/>
      <c r="F13" s="125"/>
      <c r="G13" s="124"/>
      <c r="H13" s="124"/>
      <c r="I13" s="124"/>
      <c r="J13" s="124"/>
    </row>
    <row r="14" spans="1:10" ht="23.25">
      <c r="A14" s="168"/>
      <c r="B14" s="126"/>
      <c r="C14" s="127"/>
      <c r="D14" s="127"/>
      <c r="E14" s="127"/>
      <c r="F14" s="127"/>
      <c r="G14" s="124"/>
      <c r="H14" s="124"/>
      <c r="I14" s="124"/>
      <c r="J14" s="124"/>
    </row>
    <row r="15" spans="1:10" s="131" customFormat="1" ht="39.75" customHeight="1">
      <c r="A15" s="128"/>
      <c r="B15" s="138" t="s">
        <v>27</v>
      </c>
      <c r="C15" s="128"/>
      <c r="D15" s="129">
        <f>SUM(D8:D14)</f>
        <v>10732277</v>
      </c>
      <c r="E15" s="129">
        <f>SUM(E8:E14)</f>
        <v>9495658</v>
      </c>
      <c r="F15" s="129">
        <f>SUM(F8:F12)</f>
        <v>9495658</v>
      </c>
      <c r="G15" s="130"/>
      <c r="H15" s="130"/>
      <c r="I15" s="130"/>
      <c r="J15" s="130"/>
    </row>
    <row r="18" spans="1:9" s="165" customFormat="1" ht="20.25" customHeight="1">
      <c r="A18" s="170"/>
      <c r="B18" s="170"/>
      <c r="C18" s="170"/>
      <c r="D18" s="181"/>
      <c r="E18" s="181"/>
      <c r="F18" s="181"/>
      <c r="G18" s="181"/>
      <c r="H18" s="170"/>
      <c r="I18" s="170"/>
    </row>
    <row r="19" spans="1:9" s="165" customFormat="1" ht="23.25">
      <c r="A19" s="170"/>
      <c r="B19" s="170"/>
      <c r="C19" s="170"/>
      <c r="D19" s="181"/>
      <c r="E19" s="181"/>
      <c r="F19" s="181"/>
      <c r="G19" s="181"/>
      <c r="H19" s="170"/>
      <c r="I19" s="170"/>
    </row>
    <row r="20" spans="4:7" s="170" customFormat="1" ht="39.75" customHeight="1">
      <c r="D20" s="181"/>
      <c r="E20" s="181"/>
      <c r="F20" s="181"/>
      <c r="G20" s="181"/>
    </row>
    <row r="21" spans="3:8" ht="23.25">
      <c r="C21" s="133"/>
      <c r="D21" s="133"/>
      <c r="E21" s="133"/>
      <c r="F21" s="133"/>
      <c r="G21" s="291"/>
      <c r="H21" s="291"/>
    </row>
    <row r="22" ht="23.25">
      <c r="C22" s="132"/>
    </row>
    <row r="23" ht="23.25">
      <c r="C23" s="132"/>
    </row>
    <row r="24" ht="23.25">
      <c r="C24" s="132"/>
    </row>
    <row r="25" ht="23.25">
      <c r="C25" s="132"/>
    </row>
    <row r="26" ht="23.25">
      <c r="C26" s="132"/>
    </row>
    <row r="27" ht="23.25">
      <c r="C27" s="132"/>
    </row>
    <row r="28" ht="23.25">
      <c r="C28" s="132"/>
    </row>
    <row r="29" ht="23.25">
      <c r="C29" s="132"/>
    </row>
    <row r="30" ht="23.25">
      <c r="C30" s="132"/>
    </row>
    <row r="31" ht="23.25">
      <c r="C31" s="132"/>
    </row>
    <row r="32" ht="23.25">
      <c r="C32" s="132"/>
    </row>
  </sheetData>
  <sheetProtection/>
  <mergeCells count="12">
    <mergeCell ref="G21:H21"/>
    <mergeCell ref="G5:H6"/>
    <mergeCell ref="A1:F1"/>
    <mergeCell ref="A2:F2"/>
    <mergeCell ref="A3:F3"/>
    <mergeCell ref="I5:J6"/>
    <mergeCell ref="D5:D6"/>
    <mergeCell ref="A5:A6"/>
    <mergeCell ref="B5:B6"/>
    <mergeCell ref="C5:C6"/>
    <mergeCell ref="E5:E6"/>
    <mergeCell ref="F5:F6"/>
  </mergeCells>
  <printOptions/>
  <pageMargins left="1.3" right="0.16" top="0.75" bottom="0.27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7 V.3</dc:creator>
  <cp:keywords/>
  <dc:description/>
  <cp:lastModifiedBy>ACER</cp:lastModifiedBy>
  <cp:lastPrinted>2018-10-03T07:57:49Z</cp:lastPrinted>
  <dcterms:created xsi:type="dcterms:W3CDTF">2015-05-11T02:21:56Z</dcterms:created>
  <dcterms:modified xsi:type="dcterms:W3CDTF">2019-07-10T03:47:42Z</dcterms:modified>
  <cp:category/>
  <cp:version/>
  <cp:contentType/>
  <cp:contentStatus/>
</cp:coreProperties>
</file>