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768" activeTab="6"/>
  </bookViews>
  <sheets>
    <sheet name="ใบผ่านมาตรฐาน" sheetId="1" r:id="rId1"/>
    <sheet name="ใบผ่านทั่วไป (2)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 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กรุงไทยกระแส" sheetId="12" r:id="rId12"/>
    <sheet name="งบกระทบยอดกรุงไทยออมทรัพย์" sheetId="13" r:id="rId13"/>
    <sheet name="งบกระทบยอดธกส.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 '!$A$1:$V$123</definedName>
    <definedName name="_xlnm.Print_Area" localSheetId="4">'กระดาษทำการงบทดลอง '!$A$1:$J$43</definedName>
    <definedName name="_xlnm.Print_Area" localSheetId="9">'งบกระทบยอดโครงการถ่ายโอน'!$A$1:$H$42</definedName>
    <definedName name="_xlnm.Print_Area" localSheetId="13">'งบกระทบยอดธกส.ออมทรัพย์'!$A$1:$H$50</definedName>
    <definedName name="_xlnm.Print_Area" localSheetId="10">'งบกระทบยอดเศรษฐกิจชุมชน'!$A$1:$H$42</definedName>
    <definedName name="_xlnm.Print_Area" localSheetId="2">'งบทดลอง'!$A$1:$E$52</definedName>
    <definedName name="_xlnm.Print_Area" localSheetId="1">'ใบผ่านทั่วไป (2)'!$A$1:$F$111</definedName>
    <definedName name="_xlnm.Print_Area" localSheetId="0">'ใบผ่านมาตรฐาน'!$A$1:$E$124</definedName>
    <definedName name="_xlnm.Print_Area" localSheetId="3">'รายงานรับ-จ่ายเงินสด (3)'!$A$1:$I$104</definedName>
    <definedName name="_xlnm.Print_Titles" localSheetId="8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<sst xmlns="http://schemas.openxmlformats.org/spreadsheetml/2006/main" count="905" uniqueCount="601">
  <si>
    <t>ผู้บันทึกบัญชี</t>
  </si>
  <si>
    <t xml:space="preserve">  ตำแหน่ง    รักษาราชการหัวหน้าส่วนการคลัง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</si>
  <si>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</si>
  <si>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</si>
  <si>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</si>
  <si>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</si>
  <si>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</si>
  <si>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</si>
  <si>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</si>
  <si>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</si>
  <si>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</si>
  <si>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</si>
  <si>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</si>
  <si>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</si>
  <si>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</si>
  <si>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</si>
  <si>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</si>
  <si>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</si>
  <si>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</si>
  <si>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</si>
  <si>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</si>
  <si>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</si>
  <si>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</si>
  <si>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</si>
  <si>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</si>
  <si>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</si>
  <si>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</si>
  <si>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</si>
  <si>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</si>
  <si>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</si>
  <si>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</si>
  <si>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</si>
  <si>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</si>
  <si>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</si>
  <si>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</si>
  <si>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</si>
  <si>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</si>
  <si>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</si>
  <si>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</si>
  <si>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</si>
  <si>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</si>
  <si>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</si>
  <si>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</si>
  <si>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</si>
  <si>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</si>
  <si>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</si>
  <si>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</si>
  <si>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</si>
  <si>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</si>
  <si>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</si>
  <si>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</si>
  <si>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</si>
  <si>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</si>
  <si>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</si>
  <si>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</si>
  <si>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</si>
  <si>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</si>
  <si>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</si>
  <si>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</si>
  <si>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</si>
  <si>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</si>
  <si>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</si>
  <si>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</si>
  <si>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</si>
  <si>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</si>
  <si>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</si>
  <si>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</si>
  <si>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</si>
  <si>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</si>
  <si>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</si>
  <si>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</si>
  <si>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</si>
  <si>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</si>
  <si>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</si>
  <si>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</si>
  <si>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</si>
  <si>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</si>
  <si>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</si>
  <si>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</si>
  <si>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</si>
  <si>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</si>
  <si>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</si>
  <si>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</si>
  <si>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</si>
  <si>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</si>
  <si>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</si>
  <si>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</si>
  <si>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</si>
  <si>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</si>
  <si>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</si>
  <si>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</si>
  <si>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</si>
  <si>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</si>
  <si>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</si>
  <si>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</si>
  <si>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</si>
  <si>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</si>
  <si>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</si>
  <si>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</si>
  <si>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</si>
  <si>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</si>
  <si>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</si>
  <si>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</si>
  <si>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</si>
  <si>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</si>
  <si>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</si>
  <si>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</si>
  <si>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</si>
  <si>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</si>
  <si>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</si>
  <si>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</si>
  <si>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</si>
  <si>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</si>
  <si>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</si>
  <si>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</si>
  <si>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</si>
  <si>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</si>
  <si>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</si>
  <si>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</si>
  <si>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</si>
  <si>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</si>
  <si>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</si>
  <si>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</si>
  <si>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</si>
  <si>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</si>
  <si>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</si>
  <si>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</si>
  <si>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</si>
  <si>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</si>
  <si>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</si>
  <si>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</si>
  <si>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</si>
  <si>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</si>
  <si>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</si>
  <si>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</si>
  <si>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</si>
  <si>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</si>
  <si>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</si>
  <si>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</si>
  <si>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</si>
  <si>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</si>
  <si>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</si>
  <si>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</si>
  <si>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</si>
  <si>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</si>
  <si>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</si>
  <si>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</si>
  <si>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</si>
  <si>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</si>
  <si>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</si>
  <si>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</si>
  <si>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</si>
  <si>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</si>
  <si>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</si>
  <si>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</si>
  <si>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</si>
  <si>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</si>
  <si>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</si>
  <si>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</si>
  <si>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</si>
  <si>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</si>
  <si>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</si>
  <si>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</si>
  <si>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</si>
  <si>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</si>
  <si>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</si>
  <si>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</si>
  <si>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</si>
  <si>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</si>
  <si>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</si>
  <si>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</si>
  <si>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</si>
  <si>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</si>
  <si>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</si>
  <si>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</si>
  <si>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</si>
  <si>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</si>
  <si>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</si>
  <si>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</si>
  <si>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</si>
  <si>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</si>
  <si>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</si>
  <si>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</si>
  <si>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</si>
  <si>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</si>
  <si>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</si>
  <si>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</si>
  <si>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</si>
  <si>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</si>
  <si>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</si>
  <si>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</si>
  <si>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</si>
  <si>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</si>
  <si>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</si>
  <si>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</si>
  <si>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</si>
  <si>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</si>
  <si>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</si>
  <si>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</si>
  <si>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</si>
  <si>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</si>
  <si>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</si>
  <si>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</si>
  <si>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</si>
  <si>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</si>
  <si>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</si>
  <si>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  (   นายสยาม  สังข์ศร    )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</si>
  <si>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</si>
  <si>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</si>
  <si>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</si>
  <si>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</si>
  <si>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(  นายสยาม   สังข์ศร )</t>
  </si>
  <si>
    <t xml:space="preserve">  ตำแหน่ง    รักษาการหัวหน้าส่วนการคลัง</t>
  </si>
  <si>
    <t xml:space="preserve">                                   ผู้อนุมัติ</t>
  </si>
  <si>
    <t xml:space="preserve">  (  นายสยาม     สังข์ศร )</t>
  </si>
  <si>
    <t>เอกสารแนบงบเงินสะสม</t>
  </si>
  <si>
    <t>ที่</t>
  </si>
  <si>
    <t>ค่าธรรมเนียมสมัครนายก,ส.อบต.</t>
  </si>
  <si>
    <t>เบิกตัดปี</t>
  </si>
  <si>
    <t>รายจ่ายรอจ่าย</t>
  </si>
  <si>
    <t>รักษาราชการหัวหน้าส่วนการคลัง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</si>
  <si>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</si>
  <si>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</si>
  <si>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</si>
  <si>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</si>
  <si>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</si>
  <si>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</si>
  <si>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</si>
  <si>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</si>
  <si>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</si>
  <si>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</si>
  <si>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</si>
  <si>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</si>
  <si>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</si>
  <si>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</si>
  <si>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</si>
  <si>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</si>
  <si>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</si>
  <si>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</si>
  <si>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</si>
  <si>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</si>
  <si>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</si>
  <si>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</si>
  <si>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</si>
  <si>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</si>
  <si>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</si>
  <si>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</si>
  <si>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</si>
  <si>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</si>
  <si>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</si>
  <si>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</si>
  <si>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</si>
  <si>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</si>
  <si>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</si>
  <si>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</si>
  <si>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</si>
  <si>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</si>
  <si>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</si>
  <si>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</si>
  <si>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</si>
  <si>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</si>
  <si>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</si>
  <si>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</si>
  <si>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</si>
  <si>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</si>
  <si>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</si>
  <si>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</si>
  <si>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</si>
  <si>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</si>
  <si>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</si>
  <si>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</si>
  <si>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</si>
  <si>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</si>
  <si>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</si>
  <si>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</si>
  <si>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</si>
  <si>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</si>
  <si>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</si>
  <si>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</si>
  <si>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</si>
  <si>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</si>
  <si>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</si>
  <si>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</si>
  <si>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</si>
  <si>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</si>
  <si>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</si>
  <si>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</si>
  <si>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</si>
  <si>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</si>
  <si>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</si>
  <si>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</si>
  <si>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</si>
  <si>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</si>
  <si>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</si>
  <si>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</si>
  <si>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</si>
  <si>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</si>
  <si>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</si>
  <si>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</si>
  <si>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</si>
  <si>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</si>
  <si>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</si>
  <si>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</si>
  <si>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</si>
  <si>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</si>
  <si>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</si>
  <si>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</si>
  <si>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</si>
  <si>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</si>
  <si>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</si>
  <si>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</si>
  <si>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</si>
  <si>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</si>
  <si>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</si>
  <si>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</si>
  <si>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</si>
  <si>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</si>
  <si>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</si>
  <si>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</si>
  <si>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</si>
  <si>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</si>
  <si>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</si>
  <si>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</si>
  <si>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</si>
  <si>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</si>
  <si>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</si>
  <si>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</si>
  <si>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</si>
  <si>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</si>
  <si>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</si>
  <si>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</si>
  <si>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</si>
  <si>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</si>
  <si>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</si>
  <si>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</si>
  <si>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</si>
  <si>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</si>
  <si>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</si>
  <si>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</si>
  <si>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</si>
  <si>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</si>
  <si>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</si>
  <si>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</si>
  <si>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</si>
  <si>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</si>
  <si>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</si>
  <si>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</si>
  <si>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</si>
  <si>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</si>
  <si>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</si>
  <si>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</si>
  <si>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</si>
  <si>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</si>
  <si>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</si>
  <si>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</si>
  <si>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</si>
  <si>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</si>
  <si>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</si>
  <si>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</si>
  <si>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</si>
  <si>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</si>
  <si>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</si>
  <si>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</si>
  <si>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</si>
  <si>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</si>
  <si>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</si>
  <si>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</si>
  <si>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</si>
  <si>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</si>
  <si>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</si>
  <si>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</si>
  <si>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</si>
  <si>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</si>
  <si>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</si>
  <si>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</si>
  <si>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</si>
  <si>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</si>
  <si>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</si>
  <si>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</si>
  <si>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</si>
  <si>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</si>
  <si>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</si>
  <si>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</si>
  <si>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</si>
  <si>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</si>
  <si>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</si>
  <si>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</si>
  <si>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</si>
  <si>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</si>
  <si>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</si>
  <si>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</si>
  <si>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</si>
  <si>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</si>
  <si>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</si>
  <si>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</si>
  <si>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</si>
  <si>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</si>
  <si>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</si>
  <si>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</si>
  <si>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            (   นายสยาม   สังข์ศร    )</t>
  </si>
  <si>
    <t xml:space="preserve">  ตำแหน่ง   ปลัดองค์การบริหารส่วนตำบล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</si>
  <si>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</si>
  <si>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</si>
  <si>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</si>
  <si>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</si>
  <si>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</si>
  <si>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</si>
  <si>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</si>
  <si>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</si>
  <si>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</si>
  <si>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</si>
  <si>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</si>
  <si>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</si>
  <si>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</si>
  <si>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</si>
  <si>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-สวัสดิการคนชรา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</si>
  <si>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</si>
  <si>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</si>
  <si>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</si>
  <si>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</si>
  <si>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</si>
  <si>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</si>
  <si>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</si>
  <si>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</si>
  <si>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</si>
  <si>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</si>
  <si>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</si>
  <si>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</si>
  <si>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</si>
  <si>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</si>
  <si>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</si>
  <si>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</si>
  <si>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 xml:space="preserve">                        บ/ช เงินรับฝาก  -  ค่าปรับผิดสัญญา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</si>
  <si>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</si>
  <si>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</si>
  <si>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</si>
  <si>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</si>
  <si>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</si>
  <si>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</si>
  <si>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</si>
  <si>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</si>
  <si>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</si>
  <si>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</si>
  <si>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</si>
  <si>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</si>
  <si>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</si>
  <si>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</si>
  <si>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</si>
  <si>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</si>
  <si>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</si>
  <si>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</si>
  <si>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</si>
  <si>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</si>
  <si>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</si>
  <si>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</si>
  <si>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</si>
  <si>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</si>
  <si>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</si>
  <si>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</si>
  <si>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</si>
  <si>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</si>
  <si>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</si>
  <si>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</si>
  <si>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</si>
  <si>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</si>
  <si>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</si>
  <si>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</si>
  <si>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</si>
  <si>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</si>
  <si>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</si>
  <si>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</si>
  <si>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</si>
  <si>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</si>
  <si>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</si>
  <si>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</si>
  <si>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</si>
  <si>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</si>
  <si>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</si>
  <si>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</si>
  <si>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</si>
  <si>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</si>
  <si>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</si>
  <si>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</si>
  <si>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</si>
  <si>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</si>
  <si>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</si>
  <si>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</si>
  <si>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รายค้างจ่าย</t>
  </si>
  <si>
    <t xml:space="preserve">  ปีงบประมาณ    2554</t>
  </si>
  <si>
    <t>ธ. ธกส.        -  ออมทรัพย์ 291-2-49401-5</t>
  </si>
  <si>
    <t xml:space="preserve">                      -  เงินค้ำประกันสัญญา</t>
  </si>
  <si>
    <t xml:space="preserve">           เครดิต      บัญชีเงินฝากธนาคาร ธกส. - ออมทรัพย์</t>
  </si>
  <si>
    <t xml:space="preserve">  เดบิท  งบกลาง   </t>
  </si>
  <si>
    <t>เงินเกินบัญชี</t>
  </si>
  <si>
    <t>เบิกเกินรับคืน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</si>
  <si>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</si>
  <si>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</si>
  <si>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</si>
  <si>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</si>
  <si>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</si>
  <si>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</si>
  <si>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</si>
  <si>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</si>
  <si>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</si>
  <si>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ค่าธรรมเนียมเกี่ยวกับการควบคุมอาคาร</t>
  </si>
  <si>
    <t>เงินอุดหนุนเฉพาะกิจ -สวัสดิการผู้สูงอายุ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</si>
  <si>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</si>
  <si>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</si>
  <si>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</si>
  <si>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รับคืนเงินตกเบิกเลื่อนระดับ(ปลัด)</t>
  </si>
  <si>
    <t>หัก</t>
  </si>
  <si>
    <t xml:space="preserve">จ่ายขาดเงินสะสม </t>
  </si>
  <si>
    <t xml:space="preserve">                      -  ภบท. 5 %</t>
  </si>
  <si>
    <t xml:space="preserve">                      -  ภบท. 6 %</t>
  </si>
  <si>
    <t xml:space="preserve">                           ลูกหนี้-เงินทุนโครงการเศรษฐกิจชุมชน ม.7</t>
  </si>
  <si>
    <t xml:space="preserve">                           รายจ่ายอื่น</t>
  </si>
  <si>
    <t xml:space="preserve">                           บัญชีเงินทุนโครงการเศรษฐกิจชุมชน</t>
  </si>
  <si>
    <t>บัญชีเงินทุนโครงการเศรษฐกิจชุมชน</t>
  </si>
  <si>
    <t>เบิกจ่ายตาม</t>
  </si>
  <si>
    <t>ฎีกาที่ 179/2554</t>
  </si>
  <si>
    <t>ลว.29 ธ.ค.53</t>
  </si>
  <si>
    <t>ฎีกาที่ 181/2554</t>
  </si>
  <si>
    <t>ฎีกาที่ 182/2554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</si>
  <si>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</si>
  <si>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</si>
  <si>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</si>
  <si>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</si>
  <si>
    <t>สำนัปลัด</t>
  </si>
  <si>
    <t>ประเภท ค่าวัสดุสำนักงาน</t>
  </si>
  <si>
    <t xml:space="preserve">                               ค่าธรรมเนียมอื่น</t>
  </si>
  <si>
    <t xml:space="preserve">                               เงินรางวัล</t>
  </si>
  <si>
    <t>ประจำเดือน  มกราคม  2554</t>
  </si>
  <si>
    <t>ค่าธรรมเนียมอื่นๆ</t>
  </si>
  <si>
    <t>เงินรางวัล</t>
  </si>
  <si>
    <t>0149</t>
  </si>
  <si>
    <t>(29) ค่าธรรมเนียมอื่นๆ</t>
  </si>
  <si>
    <t>จ่ายขาดเงินสะสม เดือน ม.ค.54</t>
  </si>
  <si>
    <t>เงินเดือนนายก/รองนายก</t>
  </si>
  <si>
    <t>เงินเดือนเลขานุการนายกฯ</t>
  </si>
  <si>
    <t>ค่าตอบแทนส.อบต.</t>
  </si>
  <si>
    <t>ฎีกาที่ 180/2554ลว.29 ธ.ค.53</t>
  </si>
  <si>
    <t>ฎีกาที่230/2554 ลว.18 ม.ค.54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</si>
  <si>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</si>
  <si>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</si>
  <si>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</si>
  <si>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</si>
  <si>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</si>
  <si>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</si>
  <si>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</si>
  <si>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</si>
  <si>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เงินรับฝาก (หมายเหตุ 2)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</si>
  <si>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</si>
  <si>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</si>
  <si>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ณ     วันที่    28   เดือน  กุมภาพันธ์   พ.ศ.  2554</t>
  </si>
  <si>
    <t xml:space="preserve">           เลขที่ …1..../...02....../...2554...</t>
  </si>
  <si>
    <t xml:space="preserve">   วันที่ ....…28....กุมภาพันธ์...2554…...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</si>
  <si>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กุมภาพันธ์  2554</t>
  </si>
  <si>
    <t xml:space="preserve">                   เลขที่ …02.. /…02…... / …2554...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</si>
  <si>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กุมภาพันธ์  2554</t>
  </si>
  <si>
    <t xml:space="preserve">                 เลขที่ …03.. /…02…... / 2554….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</si>
  <si>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 กุมภาพันธ์    2554</t>
  </si>
  <si>
    <t xml:space="preserve">                     เลขที่ …1.../..02... /2554…….</t>
  </si>
  <si>
    <t xml:space="preserve">                     วันที่ … 7  กุมภาพันธ์ 2554.....</t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</si>
  <si>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ลูกหนี้เงินยืมงบประมาณ</t>
    </r>
  </si>
  <si>
    <t xml:space="preserve">                         ส่งใช้เงินยืมตามสัญญายืมเงินเลขที่ 3/2554 ลว.23 ธ.ค.2554 , สัญญายืมเงินเลขที่ 4/2554 ลว. 23 ธ.ค.2554</t>
  </si>
  <si>
    <t>และสัญญายืมเงินเลขที่5/2554 ลว.25 ม.ค.2554</t>
  </si>
  <si>
    <t xml:space="preserve">                     เลขที่ …2.../..02... /2554…….</t>
  </si>
  <si>
    <t xml:space="preserve">                     วันที่ … 15 กุมภาพันธื  2554.....</t>
  </si>
  <si>
    <r>
      <t xml:space="preserve">เดบิท  </t>
    </r>
    <r>
      <rPr>
        <sz val="14"/>
        <rFont val="TH SarabunPSK"/>
        <family val="2"/>
      </rPr>
      <t xml:space="preserve"> ค่าใช้สอย</t>
    </r>
  </si>
  <si>
    <t xml:space="preserve">             ส่งใช้เงินยืมตามสัญญายืมเงินเลขที่ 6/2554 ลว.9 ก.พ.2554</t>
  </si>
  <si>
    <t xml:space="preserve">                     เลขที่ …3.../..02... /2554…….</t>
  </si>
  <si>
    <t xml:space="preserve">                     วันที่ … 28   กุมภาพันธื  2554.....</t>
  </si>
  <si>
    <r>
      <t xml:space="preserve">เดบิท  </t>
    </r>
    <r>
      <rPr>
        <sz val="14"/>
        <rFont val="TH SarabunPSK"/>
        <family val="2"/>
      </rPr>
      <t xml:space="preserve">  ธกส.สาขาออมทรัพย์</t>
    </r>
  </si>
  <si>
    <r>
      <t xml:space="preserve">เครดิต </t>
    </r>
    <r>
      <rPr>
        <sz val="14"/>
        <rFont val="TH SarabunPSK"/>
        <family val="2"/>
      </rPr>
      <t xml:space="preserve"> ธ.กรุงไทยกระแสรายวัน</t>
    </r>
  </si>
  <si>
    <t xml:space="preserve">             โอนเงินจากบัญชีกระแสรายวันเข้าบัญชีเงินฝากออมทรัพย์</t>
  </si>
  <si>
    <t xml:space="preserve">                          ประจำเดือน   กุมภาพันธ์ พ.ศ.   2554</t>
  </si>
  <si>
    <t>ประจำเดือน  กุมภาพันธ์  2554</t>
  </si>
  <si>
    <t>ณ   วันที่  31 มกราคม  2553</t>
  </si>
  <si>
    <t>ณ   วันที่  28  กุมภาพันธ์  2554</t>
  </si>
  <si>
    <t>วันที่   28  กุมภาพันธ์  2554</t>
  </si>
  <si>
    <t>ณ  วันที่  28  กุมภาพันธ์  2554</t>
  </si>
  <si>
    <t>เพียงวันที่    28  กุมภาพันธ์  2554</t>
  </si>
  <si>
    <t xml:space="preserve">  ยอดคงเหลือตามรายงานธนาคาร  ณ  วันที่    28  กุมภาพันธ์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</si>
  <si>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28  กุมภาพันธ์  2554</t>
    </r>
  </si>
  <si>
    <t>วันที่      28  กุมภาพันธ์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</si>
  <si>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28  กุมภาพันธ์  2554</t>
    </r>
  </si>
  <si>
    <t>วันที่  28  กุมภาพันธ์  2554</t>
  </si>
  <si>
    <t xml:space="preserve">  ยอดคงเหลือตามบัญชี    ณ   วันที่     28  กุมภาพันธ์  2554</t>
  </si>
  <si>
    <t xml:space="preserve"> วันที่     28  กุมภาพันธ์  2554</t>
  </si>
  <si>
    <t xml:space="preserve">  ยอดคงเหลือตามรายงานธนาคาร  ณ  วันที่ 28  กุมภาพันธ์  2554</t>
  </si>
  <si>
    <t xml:space="preserve">  ยอดคงเหลือตามบัญชี    ณ   วันที่   28  กุมภาพันธ์  2554</t>
  </si>
  <si>
    <t xml:space="preserve"> วันที่   28  กุมภาพันธ์  2554</t>
  </si>
  <si>
    <t xml:space="preserve">  ยอดคงเหลือตามรายงานธนาคาร  ณ  วันที่     28  กุมภาพันธ์  2554</t>
  </si>
  <si>
    <t>วันที่    28  กุมภาพันธ์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</si>
  <si>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</t>
    </r>
    <r>
      <rPr>
        <sz val="14"/>
        <rFont val="TH SarabunPSK"/>
        <family val="2"/>
      </rPr>
      <t>28  กุมภาพันธ์  2554</t>
    </r>
  </si>
  <si>
    <t>ณ  วันที่     28  กุมภาพันธ์   2554</t>
  </si>
  <si>
    <t>จ่ายขาดเงินสะสม เดือน  ก.พ.54</t>
  </si>
  <si>
    <t>25 กุมภาพันธ์ 2554</t>
  </si>
  <si>
    <t>28 กุมภาพันธ์ 2554</t>
  </si>
  <si>
    <r>
      <t xml:space="preserve">เดบิท    </t>
    </r>
    <r>
      <rPr>
        <sz val="14"/>
        <rFont val="TH SarabunPSK"/>
        <family val="2"/>
      </rPr>
      <t>ค่าใช้สอย</t>
    </r>
  </si>
  <si>
    <r>
      <t xml:space="preserve">          </t>
    </r>
    <r>
      <rPr>
        <sz val="14"/>
        <rFont val="TH SarabunPSK"/>
        <family val="2"/>
      </rPr>
      <t xml:space="preserve"> งบกลาง</t>
    </r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</si>
</sst>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43" fontId="9" fillId="0" borderId="0" xfId="38" applyFont="1" applyFill="1" applyBorder="1" applyAlignment="1">
      <alignment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06" fontId="12" fillId="0" borderId="0" xfId="38" applyNumberFormat="1" applyFont="1" applyAlignment="1">
      <alignment/>
    </xf>
    <xf numFmtId="206" fontId="12" fillId="0" borderId="0" xfId="38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06" fontId="12" fillId="0" borderId="33" xfId="38" applyNumberFormat="1" applyFont="1" applyBorder="1" applyAlignment="1">
      <alignment/>
    </xf>
    <xf numFmtId="206" fontId="12" fillId="0" borderId="33" xfId="38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06" fontId="12" fillId="0" borderId="34" xfId="38" applyNumberFormat="1" applyFont="1" applyBorder="1" applyAlignment="1">
      <alignment/>
    </xf>
    <xf numFmtId="206" fontId="12" fillId="0" borderId="34" xfId="38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06" fontId="12" fillId="0" borderId="35" xfId="38" applyNumberFormat="1" applyFont="1" applyBorder="1" applyAlignment="1">
      <alignment/>
    </xf>
    <xf numFmtId="206" fontId="12" fillId="0" borderId="35" xfId="38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206" fontId="6" fillId="0" borderId="11" xfId="38" applyNumberFormat="1" applyFont="1" applyBorder="1" applyAlignment="1">
      <alignment horizontal="center"/>
    </xf>
    <xf numFmtId="206" fontId="6" fillId="0" borderId="11" xfId="38" applyNumberFormat="1" applyFont="1" applyBorder="1" applyAlignment="1">
      <alignment/>
    </xf>
    <xf numFmtId="206" fontId="6" fillId="0" borderId="11" xfId="38" applyNumberFormat="1" applyFont="1" applyFill="1" applyBorder="1" applyAlignment="1">
      <alignment horizontal="center"/>
    </xf>
    <xf numFmtId="206" fontId="6" fillId="0" borderId="11" xfId="38" applyNumberFormat="1" applyFont="1" applyFill="1" applyBorder="1" applyAlignment="1">
      <alignment/>
    </xf>
    <xf numFmtId="0" fontId="15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right"/>
    </xf>
    <xf numFmtId="43" fontId="6" fillId="0" borderId="22" xfId="38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8" applyFont="1" applyBorder="1" applyAlignment="1">
      <alignment/>
    </xf>
    <xf numFmtId="43" fontId="4" fillId="0" borderId="22" xfId="38" applyFont="1" applyFill="1" applyBorder="1" applyAlignment="1">
      <alignment/>
    </xf>
    <xf numFmtId="43" fontId="4" fillId="0" borderId="22" xfId="38" applyFont="1" applyBorder="1" applyAlignment="1">
      <alignment/>
    </xf>
    <xf numFmtId="43" fontId="4" fillId="0" borderId="20" xfId="38" applyFont="1" applyBorder="1" applyAlignment="1">
      <alignment horizontal="right"/>
    </xf>
    <xf numFmtId="43" fontId="6" fillId="0" borderId="23" xfId="38" applyFont="1" applyBorder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7" fillId="0" borderId="0" xfId="0" applyFont="1" applyAlignment="1">
      <alignment horizontal="center"/>
    </xf>
    <xf numFmtId="43" fontId="13" fillId="0" borderId="17" xfId="38" applyFont="1" applyBorder="1" applyAlignment="1">
      <alignment/>
    </xf>
    <xf numFmtId="43" fontId="4" fillId="0" borderId="25" xfId="38" applyFont="1" applyBorder="1" applyAlignment="1">
      <alignment/>
    </xf>
    <xf numFmtId="0" fontId="18" fillId="0" borderId="0" xfId="0" applyFont="1" applyAlignment="1">
      <alignment/>
    </xf>
    <xf numFmtId="43" fontId="18" fillId="0" borderId="0" xfId="38" applyFont="1" applyAlignment="1">
      <alignment/>
    </xf>
    <xf numFmtId="0" fontId="4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43" fontId="18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8" applyFont="1" applyBorder="1" applyAlignment="1">
      <alignment/>
    </xf>
    <xf numFmtId="43" fontId="6" fillId="0" borderId="31" xfId="3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20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8" applyFont="1" applyFill="1" applyBorder="1" applyAlignment="1">
      <alignment horizontal="center"/>
    </xf>
    <xf numFmtId="43" fontId="12" fillId="36" borderId="11" xfId="38" applyFont="1" applyFill="1" applyBorder="1" applyAlignment="1">
      <alignment/>
    </xf>
    <xf numFmtId="43" fontId="12" fillId="36" borderId="18" xfId="38" applyFont="1" applyFill="1" applyBorder="1" applyAlignment="1">
      <alignment/>
    </xf>
    <xf numFmtId="43" fontId="12" fillId="36" borderId="24" xfId="38" applyFont="1" applyFill="1" applyBorder="1" applyAlignment="1">
      <alignment/>
    </xf>
    <xf numFmtId="43" fontId="12" fillId="36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3" fontId="13" fillId="0" borderId="20" xfId="38" applyFont="1" applyBorder="1" applyAlignment="1">
      <alignment/>
    </xf>
    <xf numFmtId="0" fontId="6" fillId="0" borderId="0" xfId="0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206" fontId="12" fillId="0" borderId="13" xfId="38" applyNumberFormat="1" applyFont="1" applyBorder="1" applyAlignment="1">
      <alignment/>
    </xf>
    <xf numFmtId="206" fontId="12" fillId="0" borderId="13" xfId="38" applyNumberFormat="1" applyFont="1" applyFill="1" applyBorder="1" applyAlignment="1">
      <alignment/>
    </xf>
    <xf numFmtId="0" fontId="21" fillId="0" borderId="35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206" fontId="12" fillId="0" borderId="11" xfId="38" applyNumberFormat="1" applyFont="1" applyBorder="1" applyAlignment="1">
      <alignment horizontal="center"/>
    </xf>
    <xf numFmtId="206" fontId="12" fillId="0" borderId="11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82</xdr:row>
      <xdr:rowOff>209550</xdr:rowOff>
    </xdr:from>
    <xdr:to>
      <xdr:col>0</xdr:col>
      <xdr:colOff>1314450</xdr:colOff>
      <xdr:row>83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1791652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38</xdr:row>
      <xdr:rowOff>190500</xdr:rowOff>
    </xdr:from>
    <xdr:to>
      <xdr:col>0</xdr:col>
      <xdr:colOff>952500</xdr:colOff>
      <xdr:row>39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92773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44</xdr:row>
      <xdr:rowOff>47625</xdr:rowOff>
    </xdr:from>
    <xdr:to>
      <xdr:col>4</xdr:col>
      <xdr:colOff>1276350</xdr:colOff>
      <xdr:row>46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4705350" y="8667750"/>
          <a:ext cx="1981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47</xdr:row>
      <xdr:rowOff>28575</xdr:rowOff>
    </xdr:from>
    <xdr:to>
      <xdr:col>1</xdr:col>
      <xdr:colOff>1638300</xdr:colOff>
      <xdr:row>50</xdr:row>
      <xdr:rowOff>190500</xdr:rowOff>
    </xdr:to>
    <xdr:sp>
      <xdr:nvSpPr>
        <xdr:cNvPr id="2" name="Rectangle 8"/>
        <xdr:cNvSpPr>
          <a:spLocks/>
        </xdr:cNvSpPr>
      </xdr:nvSpPr>
      <xdr:spPr>
        <a:xfrm>
          <a:off x="209550" y="9334500"/>
          <a:ext cx="1981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2009775</xdr:colOff>
      <xdr:row>47</xdr:row>
      <xdr:rowOff>19050</xdr:rowOff>
    </xdr:from>
    <xdr:to>
      <xdr:col>3</xdr:col>
      <xdr:colOff>400050</xdr:colOff>
      <xdr:row>50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562225" y="9324975"/>
          <a:ext cx="18192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209550</xdr:colOff>
      <xdr:row>47</xdr:row>
      <xdr:rowOff>28575</xdr:rowOff>
    </xdr:from>
    <xdr:to>
      <xdr:col>4</xdr:col>
      <xdr:colOff>1333500</xdr:colOff>
      <xdr:row>51</xdr:row>
      <xdr:rowOff>76200</xdr:rowOff>
    </xdr:to>
    <xdr:sp>
      <xdr:nvSpPr>
        <xdr:cNvPr id="4" name="Rectangle 12"/>
        <xdr:cNvSpPr>
          <a:spLocks/>
        </xdr:cNvSpPr>
      </xdr:nvSpPr>
      <xdr:spPr>
        <a:xfrm>
          <a:off x="4191000" y="9334500"/>
          <a:ext cx="2552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96</xdr:row>
      <xdr:rowOff>66675</xdr:rowOff>
    </xdr:from>
    <xdr:to>
      <xdr:col>7</xdr:col>
      <xdr:colOff>180975</xdr:colOff>
      <xdr:row>98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402675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63</xdr:row>
      <xdr:rowOff>133350</xdr:rowOff>
    </xdr:from>
    <xdr:to>
      <xdr:col>7</xdr:col>
      <xdr:colOff>142875</xdr:colOff>
      <xdr:row>63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2398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99</xdr:row>
      <xdr:rowOff>171450</xdr:rowOff>
    </xdr:from>
    <xdr:to>
      <xdr:col>2</xdr:col>
      <xdr:colOff>952500</xdr:colOff>
      <xdr:row>104</xdr:row>
      <xdr:rowOff>47625</xdr:rowOff>
    </xdr:to>
    <xdr:sp>
      <xdr:nvSpPr>
        <xdr:cNvPr id="3" name="Rectangle 5"/>
        <xdr:cNvSpPr>
          <a:spLocks/>
        </xdr:cNvSpPr>
      </xdr:nvSpPr>
      <xdr:spPr>
        <a:xfrm>
          <a:off x="85725" y="22164675"/>
          <a:ext cx="1943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  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99</xdr:row>
      <xdr:rowOff>171450</xdr:rowOff>
    </xdr:from>
    <xdr:to>
      <xdr:col>3</xdr:col>
      <xdr:colOff>1924050</xdr:colOff>
      <xdr:row>104</xdr:row>
      <xdr:rowOff>47625</xdr:rowOff>
    </xdr:to>
    <xdr:sp>
      <xdr:nvSpPr>
        <xdr:cNvPr id="4" name="Rectangle 6"/>
        <xdr:cNvSpPr>
          <a:spLocks/>
        </xdr:cNvSpPr>
      </xdr:nvSpPr>
      <xdr:spPr>
        <a:xfrm>
          <a:off x="2057400" y="22164675"/>
          <a:ext cx="2019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99</xdr:row>
      <xdr:rowOff>190500</xdr:rowOff>
    </xdr:from>
    <xdr:to>
      <xdr:col>8</xdr:col>
      <xdr:colOff>95250</xdr:colOff>
      <xdr:row>103</xdr:row>
      <xdr:rowOff>257175</xdr:rowOff>
    </xdr:to>
    <xdr:sp>
      <xdr:nvSpPr>
        <xdr:cNvPr id="5" name="Rectangle 7"/>
        <xdr:cNvSpPr>
          <a:spLocks/>
        </xdr:cNvSpPr>
      </xdr:nvSpPr>
      <xdr:spPr>
        <a:xfrm>
          <a:off x="3905250" y="22183725"/>
          <a:ext cx="2476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24"/>
  <sheetViews>
    <sheetView zoomScalePageLayoutView="0" workbookViewId="0" topLeftCell="A37">
      <selection activeCell="E109" sqref="E109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554</v>
      </c>
    </row>
    <row r="2" ht="18.75">
      <c r="D2" s="1" t="s">
        <v>555</v>
      </c>
    </row>
    <row r="3" spans="1:5" ht="23.25">
      <c r="A3" s="366" t="s">
        <v>29</v>
      </c>
      <c r="B3" s="366"/>
      <c r="C3" s="366"/>
      <c r="D3" s="366"/>
      <c r="E3" s="366"/>
    </row>
    <row r="4" ht="18.75">
      <c r="A4" s="1" t="s">
        <v>30</v>
      </c>
    </row>
    <row r="5" spans="1:5" ht="18.75">
      <c r="A5" s="367" t="s">
        <v>27</v>
      </c>
      <c r="B5" s="368"/>
      <c r="C5" s="3" t="s">
        <v>28</v>
      </c>
      <c r="D5" s="3" t="s">
        <v>23</v>
      </c>
      <c r="E5" s="4" t="s">
        <v>24</v>
      </c>
    </row>
    <row r="6" spans="1:5" ht="18.75">
      <c r="A6" s="5" t="s">
        <v>485</v>
      </c>
      <c r="B6" s="6"/>
      <c r="C6" s="7">
        <v>10</v>
      </c>
      <c r="D6" s="8">
        <v>0</v>
      </c>
      <c r="E6" s="9"/>
    </row>
    <row r="7" spans="1:5" ht="18.75">
      <c r="A7" s="5" t="s">
        <v>167</v>
      </c>
      <c r="B7" s="5"/>
      <c r="C7" s="7">
        <v>21</v>
      </c>
      <c r="D7" s="10">
        <v>3355914.2</v>
      </c>
      <c r="E7" s="9"/>
    </row>
    <row r="8" spans="1:5" ht="18.75">
      <c r="A8" s="5" t="s">
        <v>203</v>
      </c>
      <c r="B8" s="5"/>
      <c r="C8" s="7">
        <v>22</v>
      </c>
      <c r="D8" s="10">
        <v>0</v>
      </c>
      <c r="E8" s="9"/>
    </row>
    <row r="9" spans="1:5" ht="18.75">
      <c r="A9" s="5" t="s">
        <v>157</v>
      </c>
      <c r="B9" s="5"/>
      <c r="C9" s="7">
        <v>22</v>
      </c>
      <c r="D9" s="11">
        <v>62326</v>
      </c>
      <c r="E9" s="10"/>
    </row>
    <row r="10" spans="1:5" ht="18.75">
      <c r="A10" s="5" t="s">
        <v>165</v>
      </c>
      <c r="C10" s="12">
        <v>22</v>
      </c>
      <c r="D10" s="13">
        <v>0</v>
      </c>
      <c r="E10" s="10"/>
    </row>
    <row r="11" spans="1:8" ht="18.75">
      <c r="A11" s="5" t="s">
        <v>176</v>
      </c>
      <c r="C11" s="12">
        <v>22</v>
      </c>
      <c r="D11" s="13">
        <v>0</v>
      </c>
      <c r="E11" s="10"/>
      <c r="H11" s="1" t="s">
        <v>21</v>
      </c>
    </row>
    <row r="12" spans="1:5" ht="18.75">
      <c r="A12" s="5"/>
      <c r="C12" s="12"/>
      <c r="D12" s="13"/>
      <c r="E12" s="10"/>
    </row>
    <row r="13" spans="1:5" ht="18.75">
      <c r="A13" s="5" t="s">
        <v>486</v>
      </c>
      <c r="B13" s="5"/>
      <c r="C13" s="7">
        <v>10</v>
      </c>
      <c r="D13" s="11"/>
      <c r="E13" s="10">
        <v>0</v>
      </c>
    </row>
    <row r="14" spans="1:5" ht="18.75">
      <c r="A14" s="5" t="s">
        <v>162</v>
      </c>
      <c r="B14" s="5"/>
      <c r="C14" s="7">
        <v>821</v>
      </c>
      <c r="D14" s="11"/>
      <c r="E14" s="10">
        <v>3398523.97</v>
      </c>
    </row>
    <row r="15" spans="1:5" ht="18.75">
      <c r="A15" s="5" t="s">
        <v>499</v>
      </c>
      <c r="B15" s="5"/>
      <c r="C15" s="7">
        <v>902</v>
      </c>
      <c r="D15" s="11"/>
      <c r="E15" s="10">
        <v>0</v>
      </c>
    </row>
    <row r="16" spans="1:5" ht="18.75">
      <c r="A16" s="5" t="s">
        <v>474</v>
      </c>
      <c r="B16" s="5"/>
      <c r="C16" s="7">
        <v>903</v>
      </c>
      <c r="D16" s="11"/>
      <c r="E16" s="10">
        <v>17440</v>
      </c>
    </row>
    <row r="17" spans="1:5" ht="18.75">
      <c r="A17" s="5" t="s">
        <v>475</v>
      </c>
      <c r="B17" s="5"/>
      <c r="C17" s="7">
        <v>906</v>
      </c>
      <c r="D17" s="11"/>
      <c r="E17" s="10">
        <v>1034.65</v>
      </c>
    </row>
    <row r="18" spans="1:5" ht="18.75">
      <c r="A18" s="5" t="s">
        <v>476</v>
      </c>
      <c r="B18" s="5"/>
      <c r="C18" s="7">
        <v>907</v>
      </c>
      <c r="D18" s="11"/>
      <c r="E18" s="10">
        <v>1241.58</v>
      </c>
    </row>
    <row r="19" spans="1:5" ht="18.75">
      <c r="A19" s="5" t="s">
        <v>477</v>
      </c>
      <c r="B19" s="5"/>
      <c r="C19" s="7"/>
      <c r="D19" s="11"/>
      <c r="E19" s="10">
        <v>0</v>
      </c>
    </row>
    <row r="20" spans="1:5" ht="18.75">
      <c r="A20" s="5" t="s">
        <v>514</v>
      </c>
      <c r="B20" s="5"/>
      <c r="C20" s="7"/>
      <c r="D20" s="11"/>
      <c r="E20" s="10">
        <v>0</v>
      </c>
    </row>
    <row r="21" spans="1:5" ht="18.75">
      <c r="A21" s="1" t="s">
        <v>516</v>
      </c>
      <c r="B21" s="5"/>
      <c r="C21" s="7"/>
      <c r="D21" s="11"/>
      <c r="E21" s="10">
        <v>0</v>
      </c>
    </row>
    <row r="22" spans="1:5" ht="18.75">
      <c r="A22" s="5" t="s">
        <v>515</v>
      </c>
      <c r="B22" s="5"/>
      <c r="C22" s="7">
        <v>550</v>
      </c>
      <c r="D22" s="11"/>
      <c r="E22" s="10">
        <v>0</v>
      </c>
    </row>
    <row r="23" spans="2:5" ht="18.75">
      <c r="B23" s="5"/>
      <c r="C23" s="7"/>
      <c r="D23" s="11"/>
      <c r="E23" s="14"/>
    </row>
    <row r="24" spans="1:5" ht="18.75">
      <c r="A24" s="5"/>
      <c r="B24" s="5"/>
      <c r="C24" s="7"/>
      <c r="D24" s="11"/>
      <c r="E24" s="10"/>
    </row>
    <row r="25" spans="1:5" ht="19.5" thickBot="1">
      <c r="A25" s="5"/>
      <c r="B25" s="5"/>
      <c r="C25" s="7"/>
      <c r="D25" s="15">
        <f>SUM(D6:D24)</f>
        <v>3418240.2</v>
      </c>
      <c r="E25" s="16">
        <f>SUM(E9:E24)</f>
        <v>3418240.2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471</v>
      </c>
      <c r="B27" s="5"/>
      <c r="C27" s="5"/>
      <c r="D27" s="5"/>
      <c r="E27" s="5"/>
    </row>
    <row r="28" spans="1:5" ht="18.75">
      <c r="A28" s="5" t="s">
        <v>556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17</v>
      </c>
      <c r="B30" s="369" t="s">
        <v>425</v>
      </c>
      <c r="C30" s="370"/>
      <c r="D30" s="377" t="s">
        <v>424</v>
      </c>
      <c r="E30" s="378"/>
    </row>
    <row r="31" spans="1:5" ht="18.75">
      <c r="A31" s="5"/>
      <c r="B31" s="22"/>
      <c r="C31" s="23"/>
      <c r="D31" s="5"/>
      <c r="E31" s="5"/>
    </row>
    <row r="32" spans="1:5" ht="18.75">
      <c r="A32" s="24" t="s">
        <v>207</v>
      </c>
      <c r="B32" s="371" t="s">
        <v>211</v>
      </c>
      <c r="C32" s="372"/>
      <c r="D32" s="371" t="s">
        <v>207</v>
      </c>
      <c r="E32" s="375"/>
    </row>
    <row r="33" spans="1:6" ht="18.75">
      <c r="A33" s="25" t="s">
        <v>204</v>
      </c>
      <c r="B33" s="373" t="s">
        <v>220</v>
      </c>
      <c r="C33" s="374"/>
      <c r="D33" s="373" t="s">
        <v>204</v>
      </c>
      <c r="E33" s="376"/>
      <c r="F33" s="1" t="s">
        <v>21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="26" customFormat="1" ht="15.75">
      <c r="D37" s="26" t="s">
        <v>557</v>
      </c>
    </row>
    <row r="38" s="26" customFormat="1" ht="18.75">
      <c r="D38" s="1" t="str">
        <f>D2</f>
        <v>   วันที่ ....…28....กุมภาพันธ์...2554…...</v>
      </c>
    </row>
    <row r="39" spans="1:5" s="26" customFormat="1" ht="18" customHeight="1">
      <c r="A39" s="365" t="s">
        <v>29</v>
      </c>
      <c r="B39" s="365"/>
      <c r="C39" s="365"/>
      <c r="D39" s="365"/>
      <c r="E39" s="365"/>
    </row>
    <row r="40" s="26" customFormat="1" ht="15.75">
      <c r="A40" s="26" t="s">
        <v>30</v>
      </c>
    </row>
    <row r="41" spans="1:5" s="26" customFormat="1" ht="15.75">
      <c r="A41" s="363" t="s">
        <v>27</v>
      </c>
      <c r="B41" s="364"/>
      <c r="C41" s="28" t="s">
        <v>28</v>
      </c>
      <c r="D41" s="28" t="s">
        <v>23</v>
      </c>
      <c r="E41" s="29" t="s">
        <v>24</v>
      </c>
    </row>
    <row r="42" spans="1:5" s="26" customFormat="1" ht="15.75">
      <c r="A42" s="30" t="s">
        <v>492</v>
      </c>
      <c r="B42" s="30"/>
      <c r="C42" s="31">
        <v>22</v>
      </c>
      <c r="D42" s="35">
        <v>7302</v>
      </c>
      <c r="E42" s="36"/>
    </row>
    <row r="43" spans="1:5" s="26" customFormat="1" ht="15.75">
      <c r="A43" s="37" t="s">
        <v>70</v>
      </c>
      <c r="B43" s="30"/>
      <c r="C43" s="31">
        <v>100</v>
      </c>
      <c r="D43" s="35">
        <v>229522</v>
      </c>
      <c r="E43" s="36"/>
    </row>
    <row r="44" spans="1:5" s="26" customFormat="1" ht="15.75">
      <c r="A44" s="37" t="s">
        <v>71</v>
      </c>
      <c r="B44" s="30"/>
      <c r="C44" s="31">
        <v>120</v>
      </c>
      <c r="D44" s="35">
        <v>8440</v>
      </c>
      <c r="E44" s="36"/>
    </row>
    <row r="45" spans="1:5" s="26" customFormat="1" ht="15.75">
      <c r="A45" s="37" t="s">
        <v>72</v>
      </c>
      <c r="B45" s="30"/>
      <c r="C45" s="31">
        <v>130</v>
      </c>
      <c r="D45" s="35">
        <v>73020</v>
      </c>
      <c r="E45" s="36"/>
    </row>
    <row r="46" spans="1:5" s="26" customFormat="1" ht="15.75">
      <c r="A46" s="37" t="s">
        <v>73</v>
      </c>
      <c r="B46" s="30"/>
      <c r="C46" s="31">
        <v>200</v>
      </c>
      <c r="D46" s="35">
        <v>108160</v>
      </c>
      <c r="E46" s="36"/>
    </row>
    <row r="47" spans="1:5" s="26" customFormat="1" ht="15.75">
      <c r="A47" s="37" t="s">
        <v>74</v>
      </c>
      <c r="B47" s="30"/>
      <c r="C47" s="31">
        <v>250</v>
      </c>
      <c r="D47" s="35">
        <v>120986</v>
      </c>
      <c r="E47" s="36"/>
    </row>
    <row r="48" spans="1:5" s="26" customFormat="1" ht="15.75">
      <c r="A48" s="37" t="s">
        <v>75</v>
      </c>
      <c r="B48" s="30"/>
      <c r="C48" s="31">
        <v>270</v>
      </c>
      <c r="D48" s="35">
        <v>81175.6</v>
      </c>
      <c r="E48" s="36"/>
    </row>
    <row r="49" spans="1:5" s="26" customFormat="1" ht="15.75">
      <c r="A49" s="37" t="s">
        <v>76</v>
      </c>
      <c r="B49" s="30"/>
      <c r="C49" s="31">
        <v>300</v>
      </c>
      <c r="D49" s="35">
        <v>7705.42</v>
      </c>
      <c r="E49" s="36"/>
    </row>
    <row r="50" spans="1:5" s="26" customFormat="1" ht="15.75">
      <c r="A50" s="37" t="s">
        <v>44</v>
      </c>
      <c r="B50" s="30"/>
      <c r="C50" s="31">
        <v>400</v>
      </c>
      <c r="D50" s="35">
        <v>0</v>
      </c>
      <c r="E50" s="36"/>
    </row>
    <row r="51" spans="1:5" s="26" customFormat="1" ht="15.75">
      <c r="A51" s="37" t="s">
        <v>163</v>
      </c>
      <c r="B51" s="30"/>
      <c r="C51" s="31">
        <v>450</v>
      </c>
      <c r="D51" s="35">
        <v>0</v>
      </c>
      <c r="E51" s="36"/>
    </row>
    <row r="52" spans="1:5" s="26" customFormat="1" ht="15.75">
      <c r="A52" s="37" t="s">
        <v>168</v>
      </c>
      <c r="B52" s="30"/>
      <c r="C52" s="31">
        <v>500</v>
      </c>
      <c r="D52" s="35">
        <v>0</v>
      </c>
      <c r="E52" s="36"/>
    </row>
    <row r="53" spans="1:5" s="26" customFormat="1" ht="15.75">
      <c r="A53" s="37" t="s">
        <v>190</v>
      </c>
      <c r="B53" s="30"/>
      <c r="C53" s="31">
        <v>550</v>
      </c>
      <c r="D53" s="35">
        <v>122000</v>
      </c>
      <c r="E53" s="36"/>
    </row>
    <row r="54" spans="1:5" s="26" customFormat="1" ht="15.75">
      <c r="A54" s="37" t="s">
        <v>487</v>
      </c>
      <c r="B54" s="30"/>
      <c r="C54" s="31" t="s">
        <v>218</v>
      </c>
      <c r="D54" s="35">
        <v>0</v>
      </c>
      <c r="E54" s="36"/>
    </row>
    <row r="55" spans="1:5" s="26" customFormat="1" ht="15.75">
      <c r="A55" s="37" t="s">
        <v>219</v>
      </c>
      <c r="B55" s="30"/>
      <c r="C55" s="31" t="s">
        <v>218</v>
      </c>
      <c r="D55" s="35">
        <v>0</v>
      </c>
      <c r="E55" s="36"/>
    </row>
    <row r="56" spans="1:5" s="26" customFormat="1" ht="15.75">
      <c r="A56" s="37" t="s">
        <v>366</v>
      </c>
      <c r="B56" s="30"/>
      <c r="C56" s="31"/>
      <c r="D56" s="35">
        <v>191500</v>
      </c>
      <c r="E56" s="36"/>
    </row>
    <row r="57" spans="1:5" s="26" customFormat="1" ht="15.75">
      <c r="A57" s="37" t="s">
        <v>500</v>
      </c>
      <c r="B57" s="30"/>
      <c r="C57" s="31"/>
      <c r="D57" s="35">
        <v>6000</v>
      </c>
      <c r="E57" s="36"/>
    </row>
    <row r="58" spans="1:5" s="26" customFormat="1" ht="15.75">
      <c r="A58" s="37" t="s">
        <v>423</v>
      </c>
      <c r="B58" s="30"/>
      <c r="C58" s="31"/>
      <c r="D58" s="35">
        <v>288000</v>
      </c>
      <c r="E58" s="36"/>
    </row>
    <row r="59" spans="1:5" s="26" customFormat="1" ht="15.75">
      <c r="A59" s="37" t="s">
        <v>439</v>
      </c>
      <c r="B59" s="30"/>
      <c r="C59" s="31"/>
      <c r="D59" s="35">
        <v>0</v>
      </c>
      <c r="E59" s="36"/>
    </row>
    <row r="60" spans="1:5" s="26" customFormat="1" ht="15.75">
      <c r="A60" s="37" t="s">
        <v>134</v>
      </c>
      <c r="B60" s="30"/>
      <c r="C60" s="31">
        <v>90</v>
      </c>
      <c r="D60" s="35">
        <v>32300</v>
      </c>
      <c r="E60" s="36"/>
    </row>
    <row r="61" spans="1:5" s="26" customFormat="1" ht="15.75">
      <c r="A61" s="37" t="s">
        <v>445</v>
      </c>
      <c r="B61" s="30"/>
      <c r="C61" s="31"/>
      <c r="D61" s="35">
        <v>0</v>
      </c>
      <c r="E61" s="36"/>
    </row>
    <row r="62" spans="1:5" s="26" customFormat="1" ht="15.75">
      <c r="A62" s="37" t="s">
        <v>135</v>
      </c>
      <c r="B62" s="30"/>
      <c r="C62" s="31">
        <v>700</v>
      </c>
      <c r="D62" s="35">
        <v>33650</v>
      </c>
      <c r="E62" s="36"/>
    </row>
    <row r="63" spans="1:5" s="26" customFormat="1" ht="15.75">
      <c r="A63" s="37" t="s">
        <v>191</v>
      </c>
      <c r="B63" s="38"/>
      <c r="C63" s="31">
        <v>902</v>
      </c>
      <c r="D63" s="35">
        <v>9428.98</v>
      </c>
      <c r="E63" s="36"/>
    </row>
    <row r="64" spans="1:5" s="26" customFormat="1" ht="15.75">
      <c r="A64" s="37" t="s">
        <v>490</v>
      </c>
      <c r="B64" s="30"/>
      <c r="C64" s="39"/>
      <c r="D64" s="35">
        <v>0</v>
      </c>
      <c r="E64" s="36"/>
    </row>
    <row r="65" spans="1:5" s="26" customFormat="1" ht="15.75">
      <c r="A65" s="37" t="s">
        <v>512</v>
      </c>
      <c r="B65" s="30"/>
      <c r="C65" s="39"/>
      <c r="D65" s="35">
        <v>0</v>
      </c>
      <c r="E65" s="36"/>
    </row>
    <row r="66" spans="1:5" s="26" customFormat="1" ht="15.75">
      <c r="A66" s="37" t="s">
        <v>513</v>
      </c>
      <c r="B66" s="30"/>
      <c r="C66" s="39"/>
      <c r="D66" s="35">
        <v>0</v>
      </c>
      <c r="E66" s="36"/>
    </row>
    <row r="67" spans="1:5" s="26" customFormat="1" ht="15.75">
      <c r="A67" s="30" t="s">
        <v>491</v>
      </c>
      <c r="B67" s="30"/>
      <c r="C67" s="31">
        <v>22</v>
      </c>
      <c r="D67" s="35"/>
      <c r="E67" s="36">
        <v>1150780.31</v>
      </c>
    </row>
    <row r="68" spans="1:5" s="26" customFormat="1" ht="15.75">
      <c r="A68" s="30" t="s">
        <v>426</v>
      </c>
      <c r="B68" s="30"/>
      <c r="C68" s="31">
        <v>21</v>
      </c>
      <c r="D68" s="35"/>
      <c r="E68" s="36">
        <v>157372</v>
      </c>
    </row>
    <row r="69" spans="1:5" s="26" customFormat="1" ht="15.75">
      <c r="A69" s="30" t="s">
        <v>427</v>
      </c>
      <c r="B69" s="30"/>
      <c r="C69" s="31">
        <v>902</v>
      </c>
      <c r="D69" s="35"/>
      <c r="E69" s="36">
        <v>4557.69</v>
      </c>
    </row>
    <row r="70" spans="1:5" s="26" customFormat="1" ht="15.75">
      <c r="A70" s="30" t="s">
        <v>432</v>
      </c>
      <c r="B70" s="30"/>
      <c r="C70" s="31">
        <v>909</v>
      </c>
      <c r="D70" s="35"/>
      <c r="E70" s="40">
        <v>6480</v>
      </c>
    </row>
    <row r="71" spans="1:5" s="26" customFormat="1" ht="15.75">
      <c r="A71" s="30" t="s">
        <v>501</v>
      </c>
      <c r="B71" s="30"/>
      <c r="C71" s="31"/>
      <c r="D71" s="35"/>
      <c r="E71" s="40"/>
    </row>
    <row r="72" spans="1:5" s="26" customFormat="1" ht="16.5" thickBot="1">
      <c r="A72" s="30"/>
      <c r="B72" s="30"/>
      <c r="C72" s="31"/>
      <c r="D72" s="41">
        <f>SUM(D42:D69)</f>
        <v>1319190</v>
      </c>
      <c r="E72" s="42">
        <f>SUM(E67:E71)</f>
        <v>1319190</v>
      </c>
    </row>
    <row r="73" spans="1:5" s="26" customFormat="1" ht="8.25" customHeight="1" thickTop="1">
      <c r="A73" s="43"/>
      <c r="B73" s="43"/>
      <c r="C73" s="44"/>
      <c r="D73" s="45"/>
      <c r="E73" s="46"/>
    </row>
    <row r="74" spans="1:5" s="26" customFormat="1" ht="15.75" customHeight="1">
      <c r="A74" s="30" t="s">
        <v>472</v>
      </c>
      <c r="B74" s="30"/>
      <c r="C74" s="30"/>
      <c r="D74" s="30"/>
      <c r="E74" s="30"/>
    </row>
    <row r="75" spans="1:5" s="26" customFormat="1" ht="15.75">
      <c r="A75" s="30" t="s">
        <v>558</v>
      </c>
      <c r="B75" s="30"/>
      <c r="C75" s="30"/>
      <c r="D75" s="30"/>
      <c r="E75" s="30"/>
    </row>
    <row r="76" spans="1:5" s="26" customFormat="1" ht="7.5" customHeight="1">
      <c r="A76" s="30"/>
      <c r="B76" s="30"/>
      <c r="C76" s="30"/>
      <c r="D76" s="30"/>
      <c r="E76" s="30"/>
    </row>
    <row r="77" spans="1:5" s="26" customFormat="1" ht="15.75">
      <c r="A77" s="47" t="s">
        <v>17</v>
      </c>
      <c r="B77" s="361" t="s">
        <v>213</v>
      </c>
      <c r="C77" s="362"/>
      <c r="D77" s="48" t="s">
        <v>69</v>
      </c>
      <c r="E77" s="48"/>
    </row>
    <row r="78" spans="1:5" s="26" customFormat="1" ht="14.25" customHeight="1">
      <c r="A78" s="30"/>
      <c r="B78" s="49"/>
      <c r="C78" s="38"/>
      <c r="D78" s="30"/>
      <c r="E78" s="30"/>
    </row>
    <row r="79" spans="1:5" s="26" customFormat="1" ht="15.75">
      <c r="A79" s="50" t="s">
        <v>207</v>
      </c>
      <c r="B79" s="355" t="s">
        <v>211</v>
      </c>
      <c r="C79" s="356"/>
      <c r="D79" s="355" t="s">
        <v>207</v>
      </c>
      <c r="E79" s="357"/>
    </row>
    <row r="80" spans="1:5" s="26" customFormat="1" ht="15.75">
      <c r="A80" s="51" t="s">
        <v>204</v>
      </c>
      <c r="B80" s="358" t="s">
        <v>220</v>
      </c>
      <c r="C80" s="359"/>
      <c r="D80" s="358" t="s">
        <v>204</v>
      </c>
      <c r="E80" s="360"/>
    </row>
    <row r="81" s="26" customFormat="1" ht="15.75">
      <c r="D81" s="26" t="s">
        <v>559</v>
      </c>
    </row>
    <row r="82" s="26" customFormat="1" ht="15.75">
      <c r="D82" s="52" t="str">
        <f>D38</f>
        <v>   วันที่ ....…28....กุมภาพันธ์...2554…...</v>
      </c>
    </row>
    <row r="83" spans="1:5" s="26" customFormat="1" ht="21" customHeight="1">
      <c r="A83" s="365" t="s">
        <v>29</v>
      </c>
      <c r="B83" s="365"/>
      <c r="C83" s="365"/>
      <c r="D83" s="365"/>
      <c r="E83" s="365"/>
    </row>
    <row r="84" s="26" customFormat="1" ht="15.75">
      <c r="A84" s="26" t="s">
        <v>30</v>
      </c>
    </row>
    <row r="85" spans="1:5" s="26" customFormat="1" ht="15.75">
      <c r="A85" s="363" t="s">
        <v>27</v>
      </c>
      <c r="B85" s="364"/>
      <c r="C85" s="28" t="s">
        <v>28</v>
      </c>
      <c r="D85" s="28" t="s">
        <v>23</v>
      </c>
      <c r="E85" s="27" t="s">
        <v>24</v>
      </c>
    </row>
    <row r="86" spans="1:5" s="26" customFormat="1" ht="15.75">
      <c r="A86" s="53" t="s">
        <v>136</v>
      </c>
      <c r="B86" s="53"/>
      <c r="C86" s="54">
        <v>821</v>
      </c>
      <c r="D86" s="40">
        <f>E116</f>
        <v>3405003.97</v>
      </c>
      <c r="E86" s="55"/>
    </row>
    <row r="87" spans="1:5" s="26" customFormat="1" ht="15.75">
      <c r="A87" s="30"/>
      <c r="B87" s="30"/>
      <c r="C87" s="31"/>
      <c r="D87" s="40"/>
      <c r="E87" s="36"/>
    </row>
    <row r="88" spans="1:5" s="26" customFormat="1" ht="15.75">
      <c r="A88" s="56" t="s">
        <v>502</v>
      </c>
      <c r="B88" s="30"/>
      <c r="C88" s="57">
        <v>101</v>
      </c>
      <c r="D88" s="35"/>
      <c r="E88" s="59">
        <v>3200</v>
      </c>
    </row>
    <row r="89" spans="1:5" s="26" customFormat="1" ht="15.75">
      <c r="A89" s="56" t="s">
        <v>137</v>
      </c>
      <c r="B89" s="30"/>
      <c r="C89" s="57">
        <v>102</v>
      </c>
      <c r="D89" s="35"/>
      <c r="E89" s="59">
        <v>18416.77</v>
      </c>
    </row>
    <row r="90" spans="1:5" s="26" customFormat="1" ht="15.75">
      <c r="A90" s="56" t="s">
        <v>503</v>
      </c>
      <c r="B90" s="30"/>
      <c r="C90" s="57">
        <v>125</v>
      </c>
      <c r="D90" s="35"/>
      <c r="E90" s="59">
        <v>183</v>
      </c>
    </row>
    <row r="91" spans="1:5" s="26" customFormat="1" ht="15.75">
      <c r="A91" s="56" t="s">
        <v>177</v>
      </c>
      <c r="B91" s="30"/>
      <c r="C91" s="57">
        <v>137</v>
      </c>
      <c r="D91" s="35"/>
      <c r="E91" s="59"/>
    </row>
    <row r="92" spans="1:5" s="26" customFormat="1" ht="15.75">
      <c r="A92" s="56" t="s">
        <v>169</v>
      </c>
      <c r="B92" s="30"/>
      <c r="C92" s="57">
        <v>140</v>
      </c>
      <c r="D92" s="35"/>
      <c r="E92" s="59">
        <v>6480</v>
      </c>
    </row>
    <row r="93" spans="1:5" s="26" customFormat="1" ht="15.75">
      <c r="A93" s="56" t="s">
        <v>413</v>
      </c>
      <c r="B93" s="30"/>
      <c r="C93" s="57">
        <v>146</v>
      </c>
      <c r="D93" s="35"/>
      <c r="E93" s="59">
        <v>80</v>
      </c>
    </row>
    <row r="94" spans="1:5" s="26" customFormat="1" ht="15.75">
      <c r="A94" s="56" t="s">
        <v>529</v>
      </c>
      <c r="B94" s="30"/>
      <c r="C94" s="57">
        <v>149</v>
      </c>
      <c r="D94" s="35"/>
      <c r="E94" s="59">
        <v>420</v>
      </c>
    </row>
    <row r="95" spans="1:5" s="26" customFormat="1" ht="15.75">
      <c r="A95" s="56" t="s">
        <v>138</v>
      </c>
      <c r="B95" s="30"/>
      <c r="C95" s="57">
        <v>203</v>
      </c>
      <c r="D95" s="35"/>
      <c r="E95" s="59"/>
    </row>
    <row r="96" spans="1:5" s="26" customFormat="1" ht="15.75">
      <c r="A96" s="56" t="s">
        <v>139</v>
      </c>
      <c r="B96" s="30"/>
      <c r="C96" s="57">
        <v>302</v>
      </c>
      <c r="D96" s="35"/>
      <c r="E96" s="59">
        <v>19000</v>
      </c>
    </row>
    <row r="97" spans="1:5" s="26" customFormat="1" ht="15.75">
      <c r="A97" s="56" t="s">
        <v>171</v>
      </c>
      <c r="B97" s="30"/>
      <c r="C97" s="57">
        <v>307</v>
      </c>
      <c r="D97" s="35"/>
      <c r="E97" s="59">
        <v>10</v>
      </c>
    </row>
    <row r="98" spans="1:5" s="26" customFormat="1" ht="15.75">
      <c r="A98" s="56" t="s">
        <v>172</v>
      </c>
      <c r="B98" s="30"/>
      <c r="C98" s="57">
        <v>307</v>
      </c>
      <c r="D98" s="35"/>
      <c r="E98" s="59">
        <v>1300</v>
      </c>
    </row>
    <row r="99" spans="1:5" s="26" customFormat="1" ht="15.75">
      <c r="A99" s="56" t="s">
        <v>530</v>
      </c>
      <c r="B99" s="30"/>
      <c r="C99" s="57"/>
      <c r="D99" s="35"/>
      <c r="E99" s="59">
        <v>0</v>
      </c>
    </row>
    <row r="100" spans="1:5" s="26" customFormat="1" ht="15.75">
      <c r="A100" s="56" t="s">
        <v>141</v>
      </c>
      <c r="B100" s="30"/>
      <c r="C100" s="57">
        <v>1002</v>
      </c>
      <c r="D100" s="35"/>
      <c r="E100" s="59">
        <v>805867.16</v>
      </c>
    </row>
    <row r="101" spans="1:5" s="26" customFormat="1" ht="15.75">
      <c r="A101" s="56" t="s">
        <v>142</v>
      </c>
      <c r="B101" s="30"/>
      <c r="C101" s="57">
        <v>1003</v>
      </c>
      <c r="D101" s="35"/>
      <c r="E101" s="26">
        <v>0</v>
      </c>
    </row>
    <row r="102" spans="1:5" s="26" customFormat="1" ht="15.75">
      <c r="A102" s="56" t="s">
        <v>158</v>
      </c>
      <c r="B102" s="30"/>
      <c r="C102" s="57">
        <v>1004</v>
      </c>
      <c r="D102" s="35"/>
      <c r="E102" s="59">
        <v>0</v>
      </c>
    </row>
    <row r="103" spans="1:5" s="26" customFormat="1" ht="15.75">
      <c r="A103" s="56" t="s">
        <v>143</v>
      </c>
      <c r="B103" s="30"/>
      <c r="C103" s="57">
        <v>1005</v>
      </c>
      <c r="D103" s="35"/>
      <c r="E103" s="59">
        <v>0</v>
      </c>
    </row>
    <row r="104" spans="1:5" s="26" customFormat="1" ht="15.75">
      <c r="A104" s="56" t="s">
        <v>144</v>
      </c>
      <c r="B104" s="30"/>
      <c r="C104" s="57">
        <v>1006</v>
      </c>
      <c r="D104" s="35"/>
      <c r="E104" s="59">
        <v>0</v>
      </c>
    </row>
    <row r="105" spans="1:5" s="26" customFormat="1" ht="15.75">
      <c r="A105" s="56" t="s">
        <v>145</v>
      </c>
      <c r="B105" s="30"/>
      <c r="C105" s="57">
        <v>1010</v>
      </c>
      <c r="D105" s="35"/>
      <c r="E105" s="59">
        <v>8572.03</v>
      </c>
    </row>
    <row r="106" spans="1:5" s="26" customFormat="1" ht="15.75">
      <c r="A106" s="56" t="s">
        <v>146</v>
      </c>
      <c r="B106" s="30"/>
      <c r="C106" s="57">
        <v>1011</v>
      </c>
      <c r="D106" s="35"/>
      <c r="E106" s="59">
        <v>8810.01</v>
      </c>
    </row>
    <row r="107" spans="1:5" s="26" customFormat="1" ht="15.75">
      <c r="A107" s="56" t="s">
        <v>140</v>
      </c>
      <c r="B107" s="30"/>
      <c r="C107" s="57">
        <v>1013</v>
      </c>
      <c r="D107" s="35"/>
      <c r="E107" s="59">
        <v>8849</v>
      </c>
    </row>
    <row r="108" spans="1:5" s="26" customFormat="1" ht="15.75">
      <c r="A108" s="56" t="s">
        <v>188</v>
      </c>
      <c r="B108" s="30"/>
      <c r="C108" s="57">
        <v>2002</v>
      </c>
      <c r="D108" s="35"/>
      <c r="E108" s="59">
        <v>2523816</v>
      </c>
    </row>
    <row r="109" spans="1:5" s="26" customFormat="1" ht="15.75">
      <c r="A109" s="56" t="s">
        <v>11</v>
      </c>
      <c r="B109" s="30"/>
      <c r="C109" s="57">
        <v>2002</v>
      </c>
      <c r="D109" s="35"/>
      <c r="E109" s="59">
        <v>0</v>
      </c>
    </row>
    <row r="110" spans="1:5" s="26" customFormat="1" ht="15.75">
      <c r="A110" s="56" t="s">
        <v>12</v>
      </c>
      <c r="B110" s="30"/>
      <c r="C110" s="57">
        <v>2002</v>
      </c>
      <c r="D110" s="35"/>
      <c r="E110" s="59">
        <v>0</v>
      </c>
    </row>
    <row r="111" spans="1:5" s="26" customFormat="1" ht="15.75">
      <c r="A111" s="56" t="s">
        <v>221</v>
      </c>
      <c r="B111" s="30"/>
      <c r="C111" s="57">
        <v>3000</v>
      </c>
      <c r="D111" s="35"/>
      <c r="E111" s="40">
        <v>0</v>
      </c>
    </row>
    <row r="112" spans="1:5" s="26" customFormat="1" ht="15.75">
      <c r="A112" s="56" t="s">
        <v>222</v>
      </c>
      <c r="B112" s="30"/>
      <c r="C112" s="57">
        <v>3000</v>
      </c>
      <c r="D112" s="35"/>
      <c r="E112" s="40">
        <v>0</v>
      </c>
    </row>
    <row r="113" spans="1:5" s="26" customFormat="1" ht="15.75">
      <c r="A113" s="56" t="s">
        <v>414</v>
      </c>
      <c r="B113" s="30"/>
      <c r="C113" s="57">
        <v>3000</v>
      </c>
      <c r="D113" s="35"/>
      <c r="E113" s="40">
        <v>0</v>
      </c>
    </row>
    <row r="114" spans="1:5" s="26" customFormat="1" ht="15.75">
      <c r="A114" s="56" t="s">
        <v>440</v>
      </c>
      <c r="B114" s="30"/>
      <c r="C114" s="57">
        <v>3000</v>
      </c>
      <c r="D114" s="40"/>
      <c r="E114" s="36">
        <v>0</v>
      </c>
    </row>
    <row r="115" spans="1:5" s="26" customFormat="1" ht="14.25" customHeight="1">
      <c r="A115" s="56"/>
      <c r="B115" s="30"/>
      <c r="C115" s="57"/>
      <c r="D115" s="40"/>
      <c r="E115" s="36"/>
    </row>
    <row r="116" spans="1:5" s="26" customFormat="1" ht="16.5" thickBot="1">
      <c r="A116" s="56"/>
      <c r="B116" s="30"/>
      <c r="C116" s="31"/>
      <c r="D116" s="60">
        <f>SUM(D86:D113)</f>
        <v>3405003.97</v>
      </c>
      <c r="E116" s="61">
        <f>SUM(E88:E114)</f>
        <v>3405003.97</v>
      </c>
    </row>
    <row r="117" spans="1:5" s="26" customFormat="1" ht="9" customHeight="1" thickTop="1">
      <c r="A117" s="43"/>
      <c r="B117" s="43"/>
      <c r="C117" s="43"/>
      <c r="D117" s="43"/>
      <c r="E117" s="43"/>
    </row>
    <row r="118" spans="1:5" s="26" customFormat="1" ht="16.5" customHeight="1">
      <c r="A118" s="30" t="s">
        <v>473</v>
      </c>
      <c r="B118" s="30"/>
      <c r="C118" s="30"/>
      <c r="D118" s="30"/>
      <c r="E118" s="30"/>
    </row>
    <row r="119" spans="1:5" s="26" customFormat="1" ht="15.75">
      <c r="A119" s="30" t="s">
        <v>560</v>
      </c>
      <c r="B119" s="30"/>
      <c r="C119" s="30"/>
      <c r="D119" s="30"/>
      <c r="E119" s="30"/>
    </row>
    <row r="120" spans="1:5" s="26" customFormat="1" ht="9" customHeight="1">
      <c r="A120" s="30"/>
      <c r="B120" s="30"/>
      <c r="C120" s="30"/>
      <c r="D120" s="30"/>
      <c r="E120" s="30"/>
    </row>
    <row r="121" spans="1:5" s="26" customFormat="1" ht="15.75">
      <c r="A121" s="47" t="s">
        <v>17</v>
      </c>
      <c r="B121" s="361" t="s">
        <v>498</v>
      </c>
      <c r="C121" s="362"/>
      <c r="D121" s="48" t="s">
        <v>69</v>
      </c>
      <c r="E121" s="48"/>
    </row>
    <row r="122" spans="1:5" s="26" customFormat="1" ht="13.5" customHeight="1">
      <c r="A122" s="30"/>
      <c r="B122" s="49"/>
      <c r="C122" s="38"/>
      <c r="D122" s="30"/>
      <c r="E122" s="30"/>
    </row>
    <row r="123" spans="1:5" s="26" customFormat="1" ht="15.75">
      <c r="A123" s="50" t="s">
        <v>208</v>
      </c>
      <c r="B123" s="355" t="s">
        <v>211</v>
      </c>
      <c r="C123" s="356"/>
      <c r="D123" s="355" t="s">
        <v>209</v>
      </c>
      <c r="E123" s="357"/>
    </row>
    <row r="124" spans="1:5" s="26" customFormat="1" ht="15.75">
      <c r="A124" s="51" t="s">
        <v>204</v>
      </c>
      <c r="B124" s="358" t="s">
        <v>220</v>
      </c>
      <c r="C124" s="359"/>
      <c r="D124" s="358" t="s">
        <v>204</v>
      </c>
      <c r="E124" s="360"/>
    </row>
    <row r="125" s="26" customFormat="1" ht="15.75"/>
  </sheetData>
  <sheetProtection/>
  <mergeCells count="22">
    <mergeCell ref="D33:E33"/>
    <mergeCell ref="D30:E30"/>
    <mergeCell ref="D79:E79"/>
    <mergeCell ref="B80:C80"/>
    <mergeCell ref="D80:E80"/>
    <mergeCell ref="A3:E3"/>
    <mergeCell ref="A5:B5"/>
    <mergeCell ref="B30:C30"/>
    <mergeCell ref="A39:E39"/>
    <mergeCell ref="B32:C32"/>
    <mergeCell ref="B33:C33"/>
    <mergeCell ref="D32:E32"/>
    <mergeCell ref="B123:C123"/>
    <mergeCell ref="D123:E123"/>
    <mergeCell ref="B124:C124"/>
    <mergeCell ref="D124:E124"/>
    <mergeCell ref="B121:C121"/>
    <mergeCell ref="A41:B41"/>
    <mergeCell ref="B77:C77"/>
    <mergeCell ref="A83:E83"/>
    <mergeCell ref="A85:B85"/>
    <mergeCell ref="B79:C79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B1:M200"/>
  <sheetViews>
    <sheetView zoomScalePageLayoutView="0" workbookViewId="0" topLeftCell="A7">
      <selection activeCell="I27" sqref="I27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18" customHeight="1">
      <c r="B2" s="70" t="s">
        <v>154</v>
      </c>
      <c r="C2" s="70"/>
      <c r="D2" s="235" t="s">
        <v>155</v>
      </c>
      <c r="F2" s="236"/>
      <c r="G2" s="236"/>
    </row>
    <row r="3" spans="4:6" ht="24" customHeight="1">
      <c r="D3" s="235" t="s">
        <v>482</v>
      </c>
      <c r="E3" s="70"/>
      <c r="F3" s="70"/>
    </row>
    <row r="4" spans="2:4" ht="23.25" customHeight="1">
      <c r="B4" s="70" t="s">
        <v>59</v>
      </c>
      <c r="C4" s="70"/>
      <c r="D4" s="235" t="s">
        <v>403</v>
      </c>
    </row>
    <row r="5" spans="4:6" ht="21" customHeight="1">
      <c r="D5" s="235" t="s">
        <v>384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582</v>
      </c>
      <c r="E7" s="237"/>
      <c r="F7" s="238">
        <v>19480.17</v>
      </c>
    </row>
    <row r="8" spans="2:6" ht="21.75" customHeight="1">
      <c r="B8" s="1" t="s">
        <v>60</v>
      </c>
      <c r="E8" s="22"/>
      <c r="F8" s="239"/>
    </row>
    <row r="9" spans="2:6" ht="21.75" customHeight="1">
      <c r="B9" s="239" t="s">
        <v>483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1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5"/>
      <c r="C13" s="239"/>
      <c r="D13" s="246"/>
      <c r="E13" s="22"/>
      <c r="F13" s="247">
        <f>D13</f>
        <v>0</v>
      </c>
    </row>
    <row r="14" spans="2:6" ht="18.75">
      <c r="B14" s="1" t="s">
        <v>197</v>
      </c>
      <c r="E14" s="22"/>
      <c r="F14" s="247">
        <v>0</v>
      </c>
    </row>
    <row r="15" spans="2:6" ht="18.75">
      <c r="B15" s="242"/>
      <c r="E15" s="22"/>
      <c r="F15" s="247">
        <f>SUM(D15)</f>
        <v>0</v>
      </c>
    </row>
    <row r="16" spans="2:6" ht="18.75">
      <c r="B16" s="242"/>
      <c r="E16" s="22"/>
      <c r="F16" s="247">
        <f>SUM(D16)</f>
        <v>0</v>
      </c>
    </row>
    <row r="17" spans="2:6" ht="18.75">
      <c r="B17" s="242"/>
      <c r="E17" s="22"/>
      <c r="F17" s="247">
        <f>SUM(D17)</f>
        <v>0</v>
      </c>
    </row>
    <row r="18" spans="5:6" ht="18.75">
      <c r="E18" s="22"/>
      <c r="F18" s="247"/>
    </row>
    <row r="19" spans="5:6" ht="18.75">
      <c r="E19" s="22"/>
      <c r="F19" s="247"/>
    </row>
    <row r="20" spans="5:6" ht="18.75">
      <c r="E20" s="22"/>
      <c r="F20" s="247"/>
    </row>
    <row r="21" spans="5:6" ht="18.75">
      <c r="E21" s="22"/>
      <c r="F21" s="247"/>
    </row>
    <row r="22" spans="5:6" ht="18.75">
      <c r="E22" s="22"/>
      <c r="F22" s="247"/>
    </row>
    <row r="23" spans="5:6" ht="18.75">
      <c r="E23" s="22"/>
      <c r="F23" s="247"/>
    </row>
    <row r="24" spans="2:10" ht="18.75">
      <c r="B24" s="1" t="s">
        <v>174</v>
      </c>
      <c r="E24" s="22"/>
      <c r="F24" s="246"/>
      <c r="J24" s="13"/>
    </row>
    <row r="25" spans="2:6" ht="18.75">
      <c r="B25" s="1" t="s">
        <v>175</v>
      </c>
      <c r="E25" s="22"/>
      <c r="F25" s="246">
        <v>0</v>
      </c>
    </row>
    <row r="26" spans="5:10" ht="18.75">
      <c r="E26" s="22"/>
      <c r="F26" s="246">
        <v>0</v>
      </c>
      <c r="J26" s="218"/>
    </row>
    <row r="27" spans="2:6" ht="18.75">
      <c r="B27" s="1" t="s">
        <v>583</v>
      </c>
      <c r="D27" s="248"/>
      <c r="E27" s="22"/>
      <c r="F27" s="249">
        <f>F7-F15-F16-F17</f>
        <v>19480.17</v>
      </c>
    </row>
    <row r="28" spans="5:7" ht="8.25" customHeight="1">
      <c r="E28" s="67"/>
      <c r="F28" s="250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10" ht="18.75">
      <c r="B30" s="5" t="s">
        <v>64</v>
      </c>
      <c r="C30" s="5"/>
      <c r="D30" s="226"/>
      <c r="E30" s="22" t="s">
        <v>64</v>
      </c>
      <c r="F30" s="5"/>
      <c r="J30" s="13"/>
    </row>
    <row r="31" spans="2:10" ht="18.75">
      <c r="B31" s="5" t="s">
        <v>210</v>
      </c>
      <c r="C31" s="5"/>
      <c r="D31" s="226"/>
      <c r="E31" s="22" t="s">
        <v>206</v>
      </c>
      <c r="F31" s="5"/>
      <c r="J31" s="218"/>
    </row>
    <row r="32" spans="2:6" ht="18.75">
      <c r="B32" s="5" t="s">
        <v>205</v>
      </c>
      <c r="C32" s="5"/>
      <c r="D32" s="226"/>
      <c r="E32" s="22" t="s">
        <v>212</v>
      </c>
      <c r="F32" s="5"/>
    </row>
    <row r="33" spans="2:6" ht="18.75">
      <c r="B33" s="5" t="s">
        <v>584</v>
      </c>
      <c r="C33" s="5"/>
      <c r="D33" s="226"/>
      <c r="E33" s="22" t="str">
        <f>B33</f>
        <v>วันที่      28  กุมภาพันธ์  2554</v>
      </c>
      <c r="F33" s="5"/>
    </row>
    <row r="34" spans="2:7" ht="18.75">
      <c r="B34" s="17"/>
      <c r="C34" s="17"/>
      <c r="D34" s="227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B1:M200"/>
  <sheetViews>
    <sheetView zoomScalePageLayoutView="0" workbookViewId="0" topLeftCell="A1">
      <selection activeCell="H27" sqref="H27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5.5" customHeight="1">
      <c r="B2" s="70" t="s">
        <v>154</v>
      </c>
      <c r="C2" s="70"/>
      <c r="D2" s="235" t="s">
        <v>155</v>
      </c>
      <c r="F2" s="236"/>
      <c r="G2" s="236"/>
    </row>
    <row r="3" spans="4:6" ht="24" customHeight="1">
      <c r="D3" s="235" t="s">
        <v>404</v>
      </c>
      <c r="E3" s="70"/>
      <c r="F3" s="70"/>
    </row>
    <row r="4" spans="2:4" ht="22.5" customHeight="1">
      <c r="B4" s="70" t="s">
        <v>59</v>
      </c>
      <c r="C4" s="70"/>
      <c r="D4" s="10"/>
    </row>
    <row r="5" spans="4:6" ht="21" customHeight="1">
      <c r="D5" s="235" t="s">
        <v>405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582</v>
      </c>
      <c r="E7" s="237"/>
      <c r="F7" s="238">
        <v>789673.06</v>
      </c>
    </row>
    <row r="8" spans="2:6" ht="23.25" customHeight="1">
      <c r="B8" s="1" t="s">
        <v>60</v>
      </c>
      <c r="E8" s="22"/>
      <c r="F8" s="239"/>
    </row>
    <row r="9" spans="2:6" ht="21.75" customHeight="1">
      <c r="B9" s="239" t="s">
        <v>483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1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5"/>
      <c r="C13" s="239"/>
      <c r="D13" s="246"/>
      <c r="E13" s="22"/>
      <c r="F13" s="247">
        <f>D13</f>
        <v>0</v>
      </c>
    </row>
    <row r="14" spans="2:6" ht="18.75">
      <c r="B14" s="1" t="s">
        <v>197</v>
      </c>
      <c r="E14" s="22"/>
      <c r="F14" s="247">
        <v>0</v>
      </c>
    </row>
    <row r="15" spans="2:6" ht="18.75">
      <c r="B15" s="242"/>
      <c r="E15" s="22"/>
      <c r="F15" s="247"/>
    </row>
    <row r="16" spans="2:6" ht="18.75">
      <c r="B16" s="242"/>
      <c r="E16" s="22"/>
      <c r="F16" s="247"/>
    </row>
    <row r="17" spans="5:6" ht="18.75">
      <c r="E17" s="22"/>
      <c r="F17" s="247"/>
    </row>
    <row r="18" spans="5:6" ht="18.75">
      <c r="E18" s="22"/>
      <c r="F18" s="247"/>
    </row>
    <row r="19" spans="5:6" ht="18.75">
      <c r="E19" s="22"/>
      <c r="F19" s="247"/>
    </row>
    <row r="20" spans="5:6" ht="18.75">
      <c r="E20" s="22"/>
      <c r="F20" s="247"/>
    </row>
    <row r="21" spans="5:6" ht="18.75">
      <c r="E21" s="22"/>
      <c r="F21" s="247"/>
    </row>
    <row r="22" spans="5:6" ht="18.75">
      <c r="E22" s="22"/>
      <c r="F22" s="247"/>
    </row>
    <row r="23" spans="5:6" ht="18.75">
      <c r="E23" s="22"/>
      <c r="F23" s="247"/>
    </row>
    <row r="24" spans="2:10" ht="18.75">
      <c r="B24" s="1" t="s">
        <v>174</v>
      </c>
      <c r="E24" s="22"/>
      <c r="F24" s="246"/>
      <c r="J24" s="13"/>
    </row>
    <row r="25" spans="2:6" ht="18.75">
      <c r="B25" s="1" t="s">
        <v>175</v>
      </c>
      <c r="E25" s="22"/>
      <c r="F25" s="246">
        <v>0</v>
      </c>
    </row>
    <row r="26" spans="5:10" ht="18.75">
      <c r="E26" s="22"/>
      <c r="F26" s="246">
        <v>0</v>
      </c>
      <c r="J26" s="218"/>
    </row>
    <row r="27" spans="2:6" ht="18.75">
      <c r="B27" s="1" t="s">
        <v>585</v>
      </c>
      <c r="D27" s="248"/>
      <c r="E27" s="22"/>
      <c r="F27" s="249">
        <f>F7-F15-F16</f>
        <v>789673.06</v>
      </c>
    </row>
    <row r="28" spans="5:7" ht="8.25" customHeight="1">
      <c r="E28" s="67"/>
      <c r="F28" s="250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10" ht="18.75">
      <c r="B30" s="5" t="s">
        <v>64</v>
      </c>
      <c r="C30" s="5"/>
      <c r="D30" s="226"/>
      <c r="E30" s="22" t="s">
        <v>64</v>
      </c>
      <c r="F30" s="5"/>
      <c r="J30" s="13"/>
    </row>
    <row r="31" spans="2:10" ht="18.75">
      <c r="B31" s="5" t="s">
        <v>210</v>
      </c>
      <c r="C31" s="5"/>
      <c r="D31" s="226"/>
      <c r="E31" s="22" t="s">
        <v>206</v>
      </c>
      <c r="F31" s="5"/>
      <c r="J31" s="218"/>
    </row>
    <row r="32" spans="2:6" ht="18.75">
      <c r="B32" s="5" t="s">
        <v>205</v>
      </c>
      <c r="C32" s="5"/>
      <c r="D32" s="226"/>
      <c r="E32" s="22" t="s">
        <v>212</v>
      </c>
      <c r="F32" s="5"/>
    </row>
    <row r="33" spans="2:6" ht="18.75">
      <c r="B33" s="5" t="s">
        <v>586</v>
      </c>
      <c r="C33" s="5"/>
      <c r="D33" s="226"/>
      <c r="E33" s="22" t="str">
        <f>B33</f>
        <v>วันที่  28  กุมภาพันธ์  2554</v>
      </c>
      <c r="F33" s="5"/>
    </row>
    <row r="34" spans="2:7" ht="18.75">
      <c r="B34" s="17"/>
      <c r="C34" s="17"/>
      <c r="D34" s="227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B1:H34"/>
  <sheetViews>
    <sheetView zoomScalePageLayoutView="0" workbookViewId="0" topLeftCell="A4">
      <selection activeCell="F26" sqref="F26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7"/>
      <c r="E1" s="17"/>
      <c r="F1" s="5"/>
    </row>
    <row r="2" spans="2:7" ht="22.5" customHeight="1">
      <c r="B2" s="70" t="s">
        <v>154</v>
      </c>
      <c r="C2" s="70"/>
      <c r="D2" s="235" t="s">
        <v>394</v>
      </c>
      <c r="F2" s="236"/>
      <c r="G2" s="236"/>
    </row>
    <row r="3" spans="4:6" ht="18.75">
      <c r="D3" s="235" t="s">
        <v>406</v>
      </c>
      <c r="E3" s="70"/>
      <c r="F3" s="70"/>
    </row>
    <row r="4" spans="2:4" ht="22.5" customHeight="1">
      <c r="B4" s="70" t="s">
        <v>408</v>
      </c>
      <c r="C4" s="70"/>
      <c r="D4" s="10"/>
    </row>
    <row r="5" spans="4:6" ht="21" customHeight="1">
      <c r="D5" s="235" t="s">
        <v>395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582</v>
      </c>
      <c r="E7" s="237"/>
      <c r="F7" s="238">
        <v>3886992.65</v>
      </c>
    </row>
    <row r="8" spans="2:6" ht="24" customHeight="1">
      <c r="B8" s="1" t="s">
        <v>396</v>
      </c>
      <c r="E8" s="22"/>
      <c r="F8" s="239"/>
    </row>
    <row r="9" spans="2:6" ht="18.75">
      <c r="B9" s="239" t="s">
        <v>484</v>
      </c>
      <c r="C9" s="240"/>
      <c r="D9" s="241" t="s">
        <v>16</v>
      </c>
      <c r="E9" s="22"/>
      <c r="F9" s="239"/>
    </row>
    <row r="10" spans="2:6" ht="21" customHeight="1">
      <c r="B10" s="245" t="s">
        <v>597</v>
      </c>
      <c r="D10" s="13">
        <v>318469.47</v>
      </c>
      <c r="E10" s="22"/>
      <c r="F10" s="243">
        <f>D10</f>
        <v>318469.47</v>
      </c>
    </row>
    <row r="11" spans="2:6" ht="21" customHeight="1">
      <c r="B11" s="245" t="s">
        <v>598</v>
      </c>
      <c r="D11" s="13">
        <v>7074.39</v>
      </c>
      <c r="E11" s="22"/>
      <c r="F11" s="243">
        <f>D11</f>
        <v>7074.39</v>
      </c>
    </row>
    <row r="12" spans="2:6" ht="21" customHeight="1">
      <c r="B12" s="245"/>
      <c r="E12" s="22"/>
      <c r="F12" s="243"/>
    </row>
    <row r="13" spans="2:6" ht="21" customHeight="1">
      <c r="B13" s="245"/>
      <c r="E13" s="22"/>
      <c r="F13" s="243"/>
    </row>
    <row r="14" spans="2:6" ht="21" customHeight="1">
      <c r="B14" s="245"/>
      <c r="E14" s="22"/>
      <c r="F14" s="243"/>
    </row>
    <row r="15" spans="2:6" ht="21" customHeight="1">
      <c r="B15" s="245"/>
      <c r="E15" s="22"/>
      <c r="F15" s="243"/>
    </row>
    <row r="16" spans="2:6" ht="21" customHeight="1">
      <c r="B16" s="245"/>
      <c r="E16" s="22"/>
      <c r="F16" s="243"/>
    </row>
    <row r="17" spans="2:6" ht="21" customHeight="1">
      <c r="B17" s="245"/>
      <c r="E17" s="22"/>
      <c r="F17" s="243"/>
    </row>
    <row r="18" spans="2:6" ht="21" customHeight="1">
      <c r="B18" s="245"/>
      <c r="E18" s="22"/>
      <c r="F18" s="243"/>
    </row>
    <row r="19" spans="2:6" ht="21" customHeight="1">
      <c r="B19" s="245"/>
      <c r="E19" s="22"/>
      <c r="F19" s="243"/>
    </row>
    <row r="20" spans="2:6" ht="21" customHeight="1">
      <c r="B20" s="245"/>
      <c r="E20" s="22"/>
      <c r="F20" s="243"/>
    </row>
    <row r="21" spans="2:6" ht="21" customHeight="1">
      <c r="B21" s="245"/>
      <c r="E21" s="22"/>
      <c r="F21" s="243"/>
    </row>
    <row r="22" spans="2:6" ht="21" customHeight="1">
      <c r="B22" s="245"/>
      <c r="E22" s="22"/>
      <c r="F22" s="243"/>
    </row>
    <row r="23" spans="2:6" ht="21" customHeight="1">
      <c r="B23" s="245"/>
      <c r="E23" s="22"/>
      <c r="F23" s="243"/>
    </row>
    <row r="24" spans="2:6" ht="18.75">
      <c r="B24" s="1" t="s">
        <v>62</v>
      </c>
      <c r="E24" s="22"/>
      <c r="F24" s="239"/>
    </row>
    <row r="25" spans="2:8" s="259" customFormat="1" ht="18.75">
      <c r="B25" s="262"/>
      <c r="C25" s="239"/>
      <c r="D25" s="260"/>
      <c r="E25" s="263"/>
      <c r="F25" s="264"/>
      <c r="H25" s="260"/>
    </row>
    <row r="26" spans="2:6" ht="18.75">
      <c r="B26" s="1" t="s">
        <v>397</v>
      </c>
      <c r="E26" s="22"/>
      <c r="F26" s="239"/>
    </row>
    <row r="27" spans="2:6" ht="18.75">
      <c r="B27" s="1" t="s">
        <v>587</v>
      </c>
      <c r="E27" s="22"/>
      <c r="F27" s="249">
        <f>F7-F10-F12-F14-F15-F16-F17-F11-F13</f>
        <v>3561448.7899999996</v>
      </c>
    </row>
    <row r="28" spans="5:7" ht="11.25" customHeight="1">
      <c r="E28" s="67"/>
      <c r="F28" s="17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6" ht="18.75">
      <c r="B30" s="5" t="s">
        <v>64</v>
      </c>
      <c r="C30" s="5"/>
      <c r="D30" s="226"/>
      <c r="E30" s="22" t="s">
        <v>64</v>
      </c>
      <c r="F30" s="5"/>
    </row>
    <row r="31" spans="2:6" ht="18.75">
      <c r="B31" s="5" t="s">
        <v>398</v>
      </c>
      <c r="C31" s="5"/>
      <c r="D31" s="226"/>
      <c r="E31" s="22" t="s">
        <v>399</v>
      </c>
      <c r="F31" s="5"/>
    </row>
    <row r="32" spans="2:6" ht="18.75">
      <c r="B32" s="5" t="s">
        <v>205</v>
      </c>
      <c r="C32" s="5"/>
      <c r="D32" s="226"/>
      <c r="E32" s="22" t="s">
        <v>400</v>
      </c>
      <c r="F32" s="5"/>
    </row>
    <row r="33" spans="2:6" ht="18.75">
      <c r="B33" s="5" t="s">
        <v>588</v>
      </c>
      <c r="C33" s="5"/>
      <c r="D33" s="226"/>
      <c r="E33" s="22" t="str">
        <f>B33</f>
        <v> วันที่     28  กุมภาพันธ์  2554</v>
      </c>
      <c r="F33" s="5"/>
    </row>
    <row r="34" spans="2:7" ht="18.75">
      <c r="B34" s="17"/>
      <c r="C34" s="17"/>
      <c r="D34" s="227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B1:H29"/>
  <sheetViews>
    <sheetView zoomScalePageLayoutView="0" workbookViewId="0" topLeftCell="A7">
      <selection activeCell="B28" sqref="B28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2.57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3.25" customHeight="1">
      <c r="B2" s="70" t="s">
        <v>154</v>
      </c>
      <c r="C2" s="70"/>
      <c r="D2" s="235" t="s">
        <v>394</v>
      </c>
      <c r="F2" s="236"/>
      <c r="G2" s="236"/>
    </row>
    <row r="3" spans="4:6" ht="18.75">
      <c r="D3" s="235" t="s">
        <v>407</v>
      </c>
      <c r="E3" s="70"/>
      <c r="F3" s="70"/>
    </row>
    <row r="4" spans="2:4" ht="23.25" customHeight="1">
      <c r="B4" s="70" t="s">
        <v>402</v>
      </c>
      <c r="C4" s="70"/>
      <c r="D4" s="10"/>
    </row>
    <row r="5" spans="4:6" ht="21" customHeight="1">
      <c r="D5" s="235" t="s">
        <v>401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589</v>
      </c>
      <c r="E7" s="237"/>
      <c r="F7" s="238">
        <v>8073870.53</v>
      </c>
    </row>
    <row r="8" spans="2:6" ht="20.25" customHeight="1">
      <c r="B8" s="1" t="s">
        <v>396</v>
      </c>
      <c r="E8" s="22"/>
      <c r="F8" s="239"/>
    </row>
    <row r="9" spans="2:6" ht="18.75">
      <c r="B9" s="239" t="s">
        <v>484</v>
      </c>
      <c r="C9" s="240"/>
      <c r="D9" s="241" t="s">
        <v>16</v>
      </c>
      <c r="E9" s="22"/>
      <c r="F9" s="239"/>
    </row>
    <row r="10" spans="2:6" ht="23.25" customHeight="1">
      <c r="B10" s="245"/>
      <c r="E10" s="22"/>
      <c r="F10" s="243">
        <f aca="true" t="shared" si="0" ref="F10:F15">D10</f>
        <v>0</v>
      </c>
    </row>
    <row r="11" spans="2:6" ht="21" customHeight="1">
      <c r="B11" s="245"/>
      <c r="E11" s="22"/>
      <c r="F11" s="243">
        <f t="shared" si="0"/>
        <v>0</v>
      </c>
    </row>
    <row r="12" spans="2:6" ht="21" customHeight="1">
      <c r="B12" s="245"/>
      <c r="E12" s="22"/>
      <c r="F12" s="243">
        <f t="shared" si="0"/>
        <v>0</v>
      </c>
    </row>
    <row r="13" spans="2:6" ht="21" customHeight="1">
      <c r="B13" s="245"/>
      <c r="E13" s="22"/>
      <c r="F13" s="243">
        <f t="shared" si="0"/>
        <v>0</v>
      </c>
    </row>
    <row r="14" spans="2:6" ht="21" customHeight="1">
      <c r="B14" s="245"/>
      <c r="E14" s="22"/>
      <c r="F14" s="243">
        <f t="shared" si="0"/>
        <v>0</v>
      </c>
    </row>
    <row r="15" spans="2:6" ht="21" customHeight="1">
      <c r="B15" s="245"/>
      <c r="E15" s="22"/>
      <c r="F15" s="243">
        <f t="shared" si="0"/>
        <v>0</v>
      </c>
    </row>
    <row r="16" spans="2:6" ht="21" customHeight="1">
      <c r="B16" s="245"/>
      <c r="E16" s="22"/>
      <c r="F16" s="243"/>
    </row>
    <row r="17" spans="2:6" ht="21" customHeight="1">
      <c r="B17" s="245"/>
      <c r="E17" s="22"/>
      <c r="F17" s="243"/>
    </row>
    <row r="18" spans="2:6" ht="21" customHeight="1">
      <c r="B18" s="245"/>
      <c r="E18" s="22"/>
      <c r="F18" s="243"/>
    </row>
    <row r="19" spans="2:6" ht="18.75">
      <c r="B19" s="1" t="s">
        <v>62</v>
      </c>
      <c r="E19" s="22"/>
      <c r="F19" s="239"/>
    </row>
    <row r="20" spans="2:8" s="259" customFormat="1" ht="18.75">
      <c r="B20" s="262"/>
      <c r="C20" s="239"/>
      <c r="D20" s="260"/>
      <c r="E20" s="263"/>
      <c r="F20" s="264"/>
      <c r="H20" s="260"/>
    </row>
    <row r="21" spans="2:6" ht="18.75">
      <c r="B21" s="1" t="s">
        <v>397</v>
      </c>
      <c r="E21" s="22"/>
      <c r="F21" s="239"/>
    </row>
    <row r="22" spans="2:6" ht="18.75">
      <c r="B22" s="1" t="s">
        <v>590</v>
      </c>
      <c r="E22" s="22"/>
      <c r="F22" s="249">
        <f>F7-F10</f>
        <v>8073870.53</v>
      </c>
    </row>
    <row r="23" spans="5:7" ht="11.25" customHeight="1">
      <c r="E23" s="67"/>
      <c r="F23" s="17"/>
      <c r="G23" s="17"/>
    </row>
    <row r="24" spans="2:6" ht="21" customHeight="1">
      <c r="B24" s="236" t="s">
        <v>63</v>
      </c>
      <c r="C24" s="236"/>
      <c r="D24" s="251"/>
      <c r="E24" s="237" t="s">
        <v>65</v>
      </c>
      <c r="F24" s="5"/>
    </row>
    <row r="25" spans="2:6" ht="18.75">
      <c r="B25" s="5" t="s">
        <v>64</v>
      </c>
      <c r="C25" s="5"/>
      <c r="D25" s="226"/>
      <c r="E25" s="22" t="s">
        <v>64</v>
      </c>
      <c r="F25" s="5"/>
    </row>
    <row r="26" spans="2:6" ht="18.75">
      <c r="B26" s="5" t="s">
        <v>398</v>
      </c>
      <c r="C26" s="5"/>
      <c r="D26" s="226"/>
      <c r="E26" s="22" t="s">
        <v>399</v>
      </c>
      <c r="F26" s="5"/>
    </row>
    <row r="27" spans="2:6" ht="18.75">
      <c r="B27" s="5" t="s">
        <v>205</v>
      </c>
      <c r="C27" s="5"/>
      <c r="D27" s="226"/>
      <c r="E27" s="22" t="s">
        <v>400</v>
      </c>
      <c r="F27" s="5"/>
    </row>
    <row r="28" spans="2:6" ht="18.75">
      <c r="B28" s="5" t="s">
        <v>591</v>
      </c>
      <c r="C28" s="5"/>
      <c r="D28" s="226"/>
      <c r="E28" s="22" t="str">
        <f>B28</f>
        <v> วันที่   28  กุมภาพันธ์  2554</v>
      </c>
      <c r="F28" s="5"/>
    </row>
    <row r="29" spans="2:7" ht="18.75">
      <c r="B29" s="17"/>
      <c r="C29" s="17"/>
      <c r="D29" s="227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B1:M208"/>
  <sheetViews>
    <sheetView zoomScalePageLayoutView="0" workbookViewId="0" topLeftCell="A1">
      <selection activeCell="G29" sqref="G29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5.5" customHeight="1">
      <c r="B2" s="70" t="s">
        <v>154</v>
      </c>
      <c r="C2" s="70"/>
      <c r="D2" s="258"/>
      <c r="F2" s="236"/>
      <c r="G2" s="236"/>
    </row>
    <row r="3" spans="4:6" ht="18.75">
      <c r="D3" s="235" t="s">
        <v>155</v>
      </c>
      <c r="E3" s="70"/>
      <c r="F3" s="70"/>
    </row>
    <row r="4" spans="2:4" ht="21.75" customHeight="1">
      <c r="B4" s="70" t="s">
        <v>409</v>
      </c>
      <c r="C4" s="70"/>
      <c r="D4" s="10"/>
    </row>
    <row r="5" spans="4:6" ht="21" customHeight="1">
      <c r="D5" s="235" t="s">
        <v>156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592</v>
      </c>
      <c r="E7" s="237"/>
      <c r="F7" s="238">
        <v>1622700.49</v>
      </c>
    </row>
    <row r="8" spans="2:6" ht="25.5" customHeight="1">
      <c r="B8" s="1" t="s">
        <v>60</v>
      </c>
      <c r="E8" s="22"/>
      <c r="F8" s="239"/>
    </row>
    <row r="9" spans="2:6" ht="21.75" customHeight="1">
      <c r="B9" s="239" t="s">
        <v>483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70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2">
        <v>238922</v>
      </c>
      <c r="C13" s="239">
        <v>8365636</v>
      </c>
      <c r="D13" s="246">
        <v>40409.6</v>
      </c>
      <c r="E13" s="22"/>
      <c r="F13" s="247">
        <f>D13</f>
        <v>40409.6</v>
      </c>
    </row>
    <row r="14" spans="2:6" ht="18.75">
      <c r="B14" s="242"/>
      <c r="C14" s="239"/>
      <c r="D14" s="246"/>
      <c r="E14" s="22"/>
      <c r="F14" s="247">
        <f>D14</f>
        <v>0</v>
      </c>
    </row>
    <row r="15" spans="2:6" ht="18.75">
      <c r="B15" s="242"/>
      <c r="C15" s="239"/>
      <c r="D15" s="246"/>
      <c r="E15" s="22"/>
      <c r="F15" s="247">
        <f aca="true" t="shared" si="0" ref="F15:F26">D15</f>
        <v>0</v>
      </c>
    </row>
    <row r="16" spans="2:6" ht="18.75">
      <c r="B16" s="242"/>
      <c r="C16" s="239"/>
      <c r="D16" s="246"/>
      <c r="E16" s="22"/>
      <c r="F16" s="247">
        <f t="shared" si="0"/>
        <v>0</v>
      </c>
    </row>
    <row r="17" spans="2:6" ht="18.75">
      <c r="B17" s="242"/>
      <c r="C17" s="239"/>
      <c r="D17" s="246"/>
      <c r="E17" s="22"/>
      <c r="F17" s="247">
        <f t="shared" si="0"/>
        <v>0</v>
      </c>
    </row>
    <row r="18" spans="2:6" ht="18.75">
      <c r="B18" s="242"/>
      <c r="C18" s="239"/>
      <c r="D18" s="246"/>
      <c r="E18" s="22"/>
      <c r="F18" s="247">
        <f t="shared" si="0"/>
        <v>0</v>
      </c>
    </row>
    <row r="19" spans="2:6" ht="18.75">
      <c r="B19" s="242"/>
      <c r="C19" s="239"/>
      <c r="D19" s="246"/>
      <c r="E19" s="22"/>
      <c r="F19" s="247">
        <f t="shared" si="0"/>
        <v>0</v>
      </c>
    </row>
    <row r="20" spans="2:8" s="259" customFormat="1" ht="18.75">
      <c r="B20" s="242"/>
      <c r="C20" s="239"/>
      <c r="D20" s="246"/>
      <c r="E20" s="22"/>
      <c r="F20" s="247">
        <f t="shared" si="0"/>
        <v>0</v>
      </c>
      <c r="H20" s="260"/>
    </row>
    <row r="21" spans="2:8" s="259" customFormat="1" ht="18.75">
      <c r="B21" s="242"/>
      <c r="C21" s="239"/>
      <c r="D21" s="246"/>
      <c r="E21" s="22"/>
      <c r="F21" s="247">
        <f t="shared" si="0"/>
        <v>0</v>
      </c>
      <c r="H21" s="260"/>
    </row>
    <row r="22" spans="2:8" s="259" customFormat="1" ht="18.75">
      <c r="B22" s="242"/>
      <c r="C22" s="239"/>
      <c r="D22" s="13"/>
      <c r="E22" s="22"/>
      <c r="F22" s="247">
        <f t="shared" si="0"/>
        <v>0</v>
      </c>
      <c r="G22" s="1"/>
      <c r="H22" s="260"/>
    </row>
    <row r="23" spans="2:8" s="259" customFormat="1" ht="18.75">
      <c r="B23" s="242"/>
      <c r="C23" s="239"/>
      <c r="D23" s="13"/>
      <c r="E23" s="22"/>
      <c r="F23" s="247">
        <f t="shared" si="0"/>
        <v>0</v>
      </c>
      <c r="G23" s="1"/>
      <c r="H23" s="260"/>
    </row>
    <row r="24" spans="2:8" s="259" customFormat="1" ht="18.75">
      <c r="B24" s="242"/>
      <c r="C24" s="239"/>
      <c r="D24" s="13"/>
      <c r="E24" s="22"/>
      <c r="F24" s="247">
        <f t="shared" si="0"/>
        <v>0</v>
      </c>
      <c r="G24" s="1"/>
      <c r="H24" s="260"/>
    </row>
    <row r="25" spans="2:8" s="259" customFormat="1" ht="18.75">
      <c r="B25" s="242"/>
      <c r="C25" s="239"/>
      <c r="D25" s="13"/>
      <c r="E25" s="22"/>
      <c r="F25" s="247">
        <f t="shared" si="0"/>
        <v>0</v>
      </c>
      <c r="G25" s="1"/>
      <c r="H25" s="260"/>
    </row>
    <row r="26" spans="2:8" s="259" customFormat="1" ht="18.75">
      <c r="B26" s="242"/>
      <c r="C26" s="239"/>
      <c r="D26" s="13"/>
      <c r="E26" s="22"/>
      <c r="F26" s="247">
        <f t="shared" si="0"/>
        <v>0</v>
      </c>
      <c r="G26" s="1"/>
      <c r="H26" s="260"/>
    </row>
    <row r="27" spans="2:8" s="259" customFormat="1" ht="18.75">
      <c r="B27" s="70" t="s">
        <v>197</v>
      </c>
      <c r="C27" s="239"/>
      <c r="D27" s="13"/>
      <c r="E27" s="22"/>
      <c r="F27" s="247">
        <v>0</v>
      </c>
      <c r="G27" s="1"/>
      <c r="H27" s="260"/>
    </row>
    <row r="28" spans="2:8" s="259" customFormat="1" ht="18.75">
      <c r="B28" s="345"/>
      <c r="C28" s="239"/>
      <c r="D28" s="13"/>
      <c r="E28" s="22"/>
      <c r="F28" s="247">
        <v>0</v>
      </c>
      <c r="G28" s="1"/>
      <c r="H28" s="260"/>
    </row>
    <row r="29" spans="2:8" s="259" customFormat="1" ht="18.75">
      <c r="B29" s="345"/>
      <c r="C29" s="239"/>
      <c r="D29" s="13"/>
      <c r="E29" s="22"/>
      <c r="F29" s="247"/>
      <c r="G29" s="1"/>
      <c r="H29" s="260"/>
    </row>
    <row r="30" spans="3:8" s="259" customFormat="1" ht="18.75">
      <c r="C30" s="239"/>
      <c r="D30" s="13"/>
      <c r="E30" s="22"/>
      <c r="F30" s="247"/>
      <c r="H30" s="260"/>
    </row>
    <row r="31" spans="2:6" ht="18.75">
      <c r="B31" s="261"/>
      <c r="C31" s="261"/>
      <c r="E31" s="22"/>
      <c r="F31" s="247"/>
    </row>
    <row r="32" spans="2:10" ht="18.75">
      <c r="B32" s="1" t="s">
        <v>174</v>
      </c>
      <c r="E32" s="22"/>
      <c r="F32" s="246"/>
      <c r="J32" s="13"/>
    </row>
    <row r="33" spans="2:6" ht="18.75">
      <c r="B33" s="1" t="s">
        <v>175</v>
      </c>
      <c r="E33" s="22"/>
      <c r="F33" s="246">
        <v>0.05</v>
      </c>
    </row>
    <row r="34" spans="5:10" ht="18.75">
      <c r="E34" s="22"/>
      <c r="F34" s="246">
        <v>0</v>
      </c>
      <c r="J34" s="218"/>
    </row>
    <row r="35" spans="2:6" ht="18.75">
      <c r="B35" s="1" t="s">
        <v>594</v>
      </c>
      <c r="D35" s="248"/>
      <c r="E35" s="22"/>
      <c r="F35" s="249">
        <f>F7-F13-F14-F20-F21+F33-F28-F29-F30-F31+F34-F22-F15-F16-F17-F18-F19-F23-F24-F25-F26-F27</f>
        <v>1582290.94</v>
      </c>
    </row>
    <row r="36" spans="5:7" ht="18" customHeight="1">
      <c r="E36" s="67"/>
      <c r="F36" s="250"/>
      <c r="G36" s="17"/>
    </row>
    <row r="37" spans="2:6" ht="21" customHeight="1">
      <c r="B37" s="236" t="s">
        <v>63</v>
      </c>
      <c r="C37" s="236"/>
      <c r="D37" s="251"/>
      <c r="E37" s="237" t="s">
        <v>65</v>
      </c>
      <c r="F37" s="5"/>
    </row>
    <row r="38" spans="2:10" ht="18.75">
      <c r="B38" s="5" t="s">
        <v>64</v>
      </c>
      <c r="C38" s="5"/>
      <c r="D38" s="226"/>
      <c r="E38" s="22" t="s">
        <v>64</v>
      </c>
      <c r="F38" s="5"/>
      <c r="J38" s="13"/>
    </row>
    <row r="39" spans="2:10" ht="18.75">
      <c r="B39" s="5" t="s">
        <v>210</v>
      </c>
      <c r="C39" s="5"/>
      <c r="D39" s="226"/>
      <c r="E39" s="22" t="s">
        <v>206</v>
      </c>
      <c r="F39" s="5"/>
      <c r="J39" s="218"/>
    </row>
    <row r="40" spans="2:6" ht="18.75">
      <c r="B40" s="5" t="s">
        <v>205</v>
      </c>
      <c r="C40" s="5"/>
      <c r="D40" s="226"/>
      <c r="E40" s="22" t="s">
        <v>1</v>
      </c>
      <c r="F40" s="5"/>
    </row>
    <row r="41" spans="2:6" ht="18.75">
      <c r="B41" s="5" t="s">
        <v>593</v>
      </c>
      <c r="C41" s="5"/>
      <c r="D41" s="226"/>
      <c r="E41" s="22" t="str">
        <f>B41</f>
        <v>วันที่    28  กุมภาพันธ์  2554</v>
      </c>
      <c r="F41" s="5"/>
    </row>
    <row r="42" spans="2:7" ht="18.75">
      <c r="B42" s="17"/>
      <c r="C42" s="17"/>
      <c r="D42" s="227"/>
      <c r="E42" s="67"/>
      <c r="F42" s="17"/>
      <c r="G42" s="17"/>
    </row>
    <row r="208" ht="18.75">
      <c r="M208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2:K15"/>
  <sheetViews>
    <sheetView zoomScalePageLayoutView="0" workbookViewId="0" topLeftCell="A1">
      <selection activeCell="G14" sqref="G14"/>
    </sheetView>
  </sheetViews>
  <sheetFormatPr defaultColWidth="8.8515625" defaultRowHeight="21.75"/>
  <cols>
    <col min="1" max="1" width="8.00390625" style="253" customWidth="1"/>
    <col min="2" max="2" width="8.8515625" style="108" customWidth="1"/>
    <col min="3" max="3" width="15.421875" style="108" customWidth="1"/>
    <col min="4" max="4" width="16.8515625" style="108" customWidth="1"/>
    <col min="5" max="5" width="19.140625" style="255" customWidth="1"/>
    <col min="6" max="6" width="2.57421875" style="108" customWidth="1"/>
    <col min="7" max="7" width="19.7109375" style="255" customWidth="1"/>
    <col min="8" max="16384" width="8.8515625" style="108" customWidth="1"/>
  </cols>
  <sheetData>
    <row r="2" spans="1:8" ht="21">
      <c r="A2" s="385" t="s">
        <v>189</v>
      </c>
      <c r="B2" s="385"/>
      <c r="C2" s="385"/>
      <c r="D2" s="385"/>
      <c r="E2" s="385"/>
      <c r="F2" s="385"/>
      <c r="G2" s="385"/>
      <c r="H2" s="252"/>
    </row>
    <row r="3" spans="1:8" ht="21">
      <c r="A3" s="385" t="s">
        <v>595</v>
      </c>
      <c r="B3" s="385"/>
      <c r="C3" s="385"/>
      <c r="D3" s="385"/>
      <c r="E3" s="385"/>
      <c r="F3" s="385"/>
      <c r="G3" s="385"/>
      <c r="H3" s="252"/>
    </row>
    <row r="4" spans="2:5" ht="21">
      <c r="B4" s="108" t="s">
        <v>495</v>
      </c>
      <c r="E4" s="254">
        <v>4353933.73</v>
      </c>
    </row>
    <row r="5" spans="1:5" ht="21">
      <c r="A5" s="256" t="s">
        <v>496</v>
      </c>
      <c r="B5" s="108" t="s">
        <v>497</v>
      </c>
      <c r="E5" s="257">
        <v>1000</v>
      </c>
    </row>
    <row r="6" spans="1:11" ht="21">
      <c r="A6" s="256"/>
      <c r="E6" s="254">
        <f>E4+E5</f>
        <v>4354933.73</v>
      </c>
      <c r="K6" s="253"/>
    </row>
    <row r="7" spans="1:5" ht="21">
      <c r="A7" s="256" t="s">
        <v>496</v>
      </c>
      <c r="B7" s="108" t="s">
        <v>509</v>
      </c>
      <c r="E7" s="255">
        <v>380</v>
      </c>
    </row>
    <row r="8" spans="1:5" ht="21">
      <c r="A8" s="256" t="s">
        <v>510</v>
      </c>
      <c r="B8" s="108" t="s">
        <v>511</v>
      </c>
      <c r="E8" s="257">
        <v>343000</v>
      </c>
    </row>
    <row r="9" ht="21">
      <c r="E9" s="348">
        <f>E6+E7-E8</f>
        <v>4012313.7300000004</v>
      </c>
    </row>
    <row r="10" spans="1:5" ht="21">
      <c r="A10" s="256" t="s">
        <v>510</v>
      </c>
      <c r="B10" s="108" t="s">
        <v>135</v>
      </c>
      <c r="E10" s="257">
        <v>147000</v>
      </c>
    </row>
    <row r="11" ht="21">
      <c r="E11" s="254">
        <f>E9-E10</f>
        <v>3865313.7300000004</v>
      </c>
    </row>
    <row r="12" spans="1:5" ht="21">
      <c r="A12" s="256" t="s">
        <v>510</v>
      </c>
      <c r="B12" s="108" t="s">
        <v>536</v>
      </c>
      <c r="E12" s="257">
        <v>600650</v>
      </c>
    </row>
    <row r="13" ht="21">
      <c r="E13" s="254">
        <f>E11-E12</f>
        <v>3264663.7300000004</v>
      </c>
    </row>
    <row r="14" spans="1:5" ht="21">
      <c r="A14" s="256" t="s">
        <v>510</v>
      </c>
      <c r="B14" s="108" t="s">
        <v>596</v>
      </c>
      <c r="E14" s="257">
        <v>33650</v>
      </c>
    </row>
    <row r="15" ht="21.75" thickBot="1">
      <c r="E15" s="344">
        <f>E13-E14</f>
        <v>3231013.7300000004</v>
      </c>
    </row>
    <row r="16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B1:G15"/>
  <sheetViews>
    <sheetView zoomScalePageLayoutView="0" workbookViewId="0" topLeftCell="A1">
      <selection activeCell="J25" sqref="J25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05" t="s">
        <v>131</v>
      </c>
      <c r="C1" s="405"/>
      <c r="D1" s="405"/>
      <c r="E1" s="265"/>
      <c r="F1" s="265"/>
      <c r="G1" s="265"/>
    </row>
    <row r="2" spans="2:7" ht="18.75">
      <c r="B2" s="405" t="s">
        <v>215</v>
      </c>
      <c r="C2" s="405"/>
      <c r="D2" s="405"/>
      <c r="E2" s="265"/>
      <c r="F2" s="265"/>
      <c r="G2" s="265"/>
    </row>
    <row r="3" spans="2:7" ht="18.75">
      <c r="B3" s="405" t="s">
        <v>576</v>
      </c>
      <c r="C3" s="405"/>
      <c r="D3" s="405"/>
      <c r="E3" s="265"/>
      <c r="F3" s="265"/>
      <c r="G3" s="265"/>
    </row>
    <row r="5" spans="2:4" ht="18.75">
      <c r="B5" s="3" t="s">
        <v>216</v>
      </c>
      <c r="C5" s="3" t="s">
        <v>27</v>
      </c>
      <c r="D5" s="266" t="s">
        <v>16</v>
      </c>
    </row>
    <row r="6" spans="2:4" ht="18.75">
      <c r="B6" s="3">
        <v>1</v>
      </c>
      <c r="C6" s="267" t="s">
        <v>537</v>
      </c>
      <c r="D6" s="268">
        <v>17240</v>
      </c>
    </row>
    <row r="7" spans="2:4" ht="18.75">
      <c r="B7" s="3">
        <v>2</v>
      </c>
      <c r="C7" s="267" t="s">
        <v>538</v>
      </c>
      <c r="D7" s="268">
        <v>40</v>
      </c>
    </row>
    <row r="8" spans="2:4" ht="18.75">
      <c r="B8" s="3">
        <v>3</v>
      </c>
      <c r="C8" s="267" t="s">
        <v>539</v>
      </c>
      <c r="D8" s="268">
        <v>16370</v>
      </c>
    </row>
    <row r="9" spans="2:4" ht="18.75">
      <c r="B9" s="3"/>
      <c r="C9" s="267"/>
      <c r="D9" s="268"/>
    </row>
    <row r="10" spans="2:4" ht="18.75">
      <c r="B10" s="3"/>
      <c r="C10" s="267"/>
      <c r="D10" s="268"/>
    </row>
    <row r="11" spans="2:4" ht="18.75">
      <c r="B11" s="3"/>
      <c r="C11" s="267"/>
      <c r="D11" s="268"/>
    </row>
    <row r="12" spans="2:4" ht="18.75">
      <c r="B12" s="3"/>
      <c r="C12" s="267"/>
      <c r="D12" s="268"/>
    </row>
    <row r="13" spans="2:4" ht="18.75">
      <c r="B13" s="3"/>
      <c r="C13" s="267"/>
      <c r="D13" s="268"/>
    </row>
    <row r="14" spans="2:4" ht="18.75">
      <c r="B14" s="3"/>
      <c r="C14" s="267"/>
      <c r="D14" s="268"/>
    </row>
    <row r="15" spans="2:4" ht="18.75">
      <c r="B15" s="380" t="s">
        <v>78</v>
      </c>
      <c r="C15" s="368"/>
      <c r="D15" s="268">
        <f>SUM(D6:D13)</f>
        <v>33650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24"/>
  <sheetViews>
    <sheetView zoomScalePageLayoutView="0" workbookViewId="0" topLeftCell="A1">
      <selection activeCell="D24" sqref="D24"/>
    </sheetView>
  </sheetViews>
  <sheetFormatPr defaultColWidth="8.8515625" defaultRowHeight="21.75"/>
  <cols>
    <col min="1" max="1" width="8.7109375" style="239" customWidth="1"/>
    <col min="2" max="2" width="64.421875" style="1" customWidth="1"/>
    <col min="3" max="3" width="12.140625" style="1" customWidth="1"/>
    <col min="4" max="4" width="5.140625" style="312" customWidth="1"/>
    <col min="5" max="5" width="13.421875" style="1" customWidth="1"/>
    <col min="6" max="16384" width="8.8515625" style="1" customWidth="1"/>
  </cols>
  <sheetData>
    <row r="1" spans="1:5" ht="23.25">
      <c r="A1" s="366" t="s">
        <v>181</v>
      </c>
      <c r="B1" s="366"/>
      <c r="C1" s="366"/>
      <c r="D1" s="366"/>
      <c r="E1" s="366"/>
    </row>
    <row r="2" spans="1:5" ht="23.25">
      <c r="A2" s="366" t="s">
        <v>447</v>
      </c>
      <c r="B2" s="366"/>
      <c r="C2" s="366"/>
      <c r="D2" s="366"/>
      <c r="E2" s="366"/>
    </row>
    <row r="3" spans="1:5" ht="23.25">
      <c r="A3" s="366" t="s">
        <v>448</v>
      </c>
      <c r="B3" s="366"/>
      <c r="C3" s="366"/>
      <c r="D3" s="366"/>
      <c r="E3" s="366"/>
    </row>
    <row r="5" spans="1:5" ht="18.75">
      <c r="A5" s="406" t="s">
        <v>449</v>
      </c>
      <c r="B5" s="406" t="s">
        <v>182</v>
      </c>
      <c r="C5" s="406" t="s">
        <v>450</v>
      </c>
      <c r="D5" s="406"/>
      <c r="E5" s="406" t="s">
        <v>183</v>
      </c>
    </row>
    <row r="6" spans="1:5" ht="18.75">
      <c r="A6" s="407"/>
      <c r="B6" s="407"/>
      <c r="C6" s="407"/>
      <c r="D6" s="407"/>
      <c r="E6" s="407"/>
    </row>
    <row r="7" spans="1:5" ht="18.75">
      <c r="A7" s="285" t="s">
        <v>457</v>
      </c>
      <c r="B7" s="286" t="s">
        <v>451</v>
      </c>
      <c r="C7" s="287"/>
      <c r="D7" s="288"/>
      <c r="E7" s="285" t="s">
        <v>518</v>
      </c>
    </row>
    <row r="8" spans="1:5" ht="18.75">
      <c r="A8" s="285"/>
      <c r="B8" s="289" t="s">
        <v>452</v>
      </c>
      <c r="C8" s="290"/>
      <c r="D8" s="288"/>
      <c r="E8" s="285" t="s">
        <v>519</v>
      </c>
    </row>
    <row r="9" spans="1:5" ht="18.75">
      <c r="A9" s="284"/>
      <c r="B9" s="291" t="s">
        <v>453</v>
      </c>
      <c r="C9" s="292">
        <v>24593</v>
      </c>
      <c r="D9" s="293">
        <v>0</v>
      </c>
      <c r="E9" s="284" t="s">
        <v>520</v>
      </c>
    </row>
    <row r="10" spans="1:5" ht="18.75">
      <c r="A10" s="294" t="s">
        <v>458</v>
      </c>
      <c r="B10" s="295" t="s">
        <v>454</v>
      </c>
      <c r="C10" s="296"/>
      <c r="D10" s="297"/>
      <c r="E10" s="285" t="s">
        <v>518</v>
      </c>
    </row>
    <row r="11" spans="1:5" ht="18.75">
      <c r="A11" s="285"/>
      <c r="B11" s="289" t="s">
        <v>452</v>
      </c>
      <c r="C11" s="290"/>
      <c r="D11" s="288"/>
      <c r="E11" s="353" t="s">
        <v>540</v>
      </c>
    </row>
    <row r="12" spans="1:5" ht="18.75">
      <c r="A12" s="284"/>
      <c r="B12" s="291" t="s">
        <v>453</v>
      </c>
      <c r="C12" s="292">
        <v>19043</v>
      </c>
      <c r="D12" s="293">
        <v>0</v>
      </c>
      <c r="E12" s="354" t="s">
        <v>541</v>
      </c>
    </row>
    <row r="13" spans="1:5" ht="18.75">
      <c r="A13" s="298" t="s">
        <v>459</v>
      </c>
      <c r="B13" s="299" t="s">
        <v>455</v>
      </c>
      <c r="C13" s="300"/>
      <c r="D13" s="301"/>
      <c r="E13" s="285" t="s">
        <v>518</v>
      </c>
    </row>
    <row r="14" spans="1:5" ht="18.75">
      <c r="A14" s="302"/>
      <c r="B14" s="303" t="s">
        <v>452</v>
      </c>
      <c r="C14" s="304"/>
      <c r="D14" s="305"/>
      <c r="E14" s="285" t="s">
        <v>521</v>
      </c>
    </row>
    <row r="15" spans="1:5" ht="18.75">
      <c r="A15" s="307"/>
      <c r="B15" s="291" t="s">
        <v>453</v>
      </c>
      <c r="C15" s="308">
        <v>5917</v>
      </c>
      <c r="D15" s="309">
        <v>0</v>
      </c>
      <c r="E15" s="284" t="s">
        <v>520</v>
      </c>
    </row>
    <row r="16" spans="1:5" ht="18.75">
      <c r="A16" s="298" t="s">
        <v>460</v>
      </c>
      <c r="B16" s="299" t="s">
        <v>456</v>
      </c>
      <c r="C16" s="300"/>
      <c r="D16" s="301"/>
      <c r="E16" s="285" t="s">
        <v>518</v>
      </c>
    </row>
    <row r="17" spans="1:5" ht="18.75">
      <c r="A17" s="302"/>
      <c r="B17" s="303" t="s">
        <v>452</v>
      </c>
      <c r="C17" s="304"/>
      <c r="D17" s="305"/>
      <c r="E17" s="285" t="s">
        <v>522</v>
      </c>
    </row>
    <row r="18" spans="1:5" ht="18.75">
      <c r="A18" s="306"/>
      <c r="B18" s="291" t="s">
        <v>453</v>
      </c>
      <c r="C18" s="304">
        <v>573</v>
      </c>
      <c r="D18" s="305">
        <v>0</v>
      </c>
      <c r="E18" s="284" t="s">
        <v>520</v>
      </c>
    </row>
    <row r="19" spans="1:4" ht="19.5" thickBot="1">
      <c r="A19" s="271"/>
      <c r="B19" s="211" t="s">
        <v>184</v>
      </c>
      <c r="C19" s="310">
        <f>SUM(C7:C18)</f>
        <v>50126</v>
      </c>
      <c r="D19" s="311">
        <v>0</v>
      </c>
    </row>
    <row r="20" ht="19.5" thickTop="1"/>
    <row r="21" ht="18.75">
      <c r="A21" s="261"/>
    </row>
    <row r="22" ht="18.75">
      <c r="A22" s="261"/>
    </row>
    <row r="23" spans="1:2" ht="18.75">
      <c r="A23" s="261"/>
      <c r="B23" s="313"/>
    </row>
    <row r="24" ht="18.75">
      <c r="A24" s="261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B1:N21"/>
  <sheetViews>
    <sheetView zoomScale="85" zoomScaleNormal="85" zoomScalePageLayoutView="0" workbookViewId="0" topLeftCell="H1">
      <selection activeCell="K23" sqref="K23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85" t="s">
        <v>131</v>
      </c>
      <c r="C1" s="385"/>
      <c r="D1" s="385"/>
      <c r="E1" s="385"/>
      <c r="F1" s="385"/>
      <c r="G1" s="385"/>
      <c r="H1" s="32"/>
      <c r="I1" s="385" t="s">
        <v>131</v>
      </c>
      <c r="J1" s="385"/>
      <c r="K1" s="385"/>
      <c r="L1" s="385"/>
      <c r="M1" s="385"/>
      <c r="N1" s="385"/>
    </row>
    <row r="2" spans="2:14" ht="21">
      <c r="B2" s="385" t="s">
        <v>391</v>
      </c>
      <c r="C2" s="385"/>
      <c r="D2" s="385"/>
      <c r="E2" s="385"/>
      <c r="F2" s="385"/>
      <c r="G2" s="385"/>
      <c r="H2" s="32"/>
      <c r="I2" s="385" t="s">
        <v>461</v>
      </c>
      <c r="J2" s="385"/>
      <c r="K2" s="385"/>
      <c r="L2" s="385"/>
      <c r="M2" s="385"/>
      <c r="N2" s="385"/>
    </row>
    <row r="3" spans="2:14" ht="21">
      <c r="B3" s="385" t="s">
        <v>462</v>
      </c>
      <c r="C3" s="385"/>
      <c r="D3" s="385"/>
      <c r="E3" s="385"/>
      <c r="F3" s="385"/>
      <c r="G3" s="385"/>
      <c r="H3" s="32"/>
      <c r="I3" s="385" t="s">
        <v>462</v>
      </c>
      <c r="J3" s="385"/>
      <c r="K3" s="385"/>
      <c r="L3" s="385"/>
      <c r="M3" s="385"/>
      <c r="N3" s="385"/>
    </row>
    <row r="4" ht="12" customHeight="1"/>
    <row r="5" spans="2:14" ht="18.75">
      <c r="B5" s="269" t="s">
        <v>389</v>
      </c>
      <c r="C5" s="270" t="s">
        <v>16</v>
      </c>
      <c r="D5" s="271" t="s">
        <v>390</v>
      </c>
      <c r="E5" s="270" t="s">
        <v>192</v>
      </c>
      <c r="F5" s="412" t="s">
        <v>183</v>
      </c>
      <c r="G5" s="413"/>
      <c r="H5" s="6"/>
      <c r="I5" s="408" t="s">
        <v>182</v>
      </c>
      <c r="J5" s="409" t="s">
        <v>16</v>
      </c>
      <c r="K5" s="409"/>
      <c r="L5" s="410" t="s">
        <v>390</v>
      </c>
      <c r="M5" s="410" t="s">
        <v>192</v>
      </c>
      <c r="N5" s="411" t="s">
        <v>183</v>
      </c>
    </row>
    <row r="6" spans="2:14" ht="18.75">
      <c r="B6" s="272"/>
      <c r="C6" s="273"/>
      <c r="D6" s="274"/>
      <c r="E6" s="273"/>
      <c r="F6" s="272"/>
      <c r="G6" s="68"/>
      <c r="H6" s="5"/>
      <c r="I6" s="408"/>
      <c r="J6" s="266" t="s">
        <v>463</v>
      </c>
      <c r="K6" s="275" t="s">
        <v>464</v>
      </c>
      <c r="L6" s="410"/>
      <c r="M6" s="410"/>
      <c r="N6" s="411"/>
    </row>
    <row r="7" spans="2:14" ht="18.75">
      <c r="B7" s="22" t="s">
        <v>468</v>
      </c>
      <c r="C7" s="11">
        <v>1044000</v>
      </c>
      <c r="D7" s="226">
        <v>1036500</v>
      </c>
      <c r="E7" s="11">
        <f>C7-D7</f>
        <v>7500</v>
      </c>
      <c r="F7" s="22" t="s">
        <v>392</v>
      </c>
      <c r="G7" s="23"/>
      <c r="H7" s="5"/>
      <c r="I7" s="276" t="s">
        <v>465</v>
      </c>
      <c r="J7" s="277"/>
      <c r="K7" s="251"/>
      <c r="L7" s="277"/>
      <c r="M7" s="251"/>
      <c r="N7" s="237"/>
    </row>
    <row r="8" spans="2:14" ht="18.75">
      <c r="B8" s="22"/>
      <c r="C8" s="11"/>
      <c r="D8" s="226"/>
      <c r="E8" s="11"/>
      <c r="F8" s="22"/>
      <c r="G8" s="23"/>
      <c r="H8" s="5"/>
      <c r="I8" s="278" t="s">
        <v>466</v>
      </c>
      <c r="J8" s="11"/>
      <c r="K8" s="226"/>
      <c r="L8" s="11"/>
      <c r="M8" s="226"/>
      <c r="N8" s="22"/>
    </row>
    <row r="9" spans="2:14" ht="18.75">
      <c r="B9" s="22"/>
      <c r="C9" s="11"/>
      <c r="D9" s="226"/>
      <c r="E9" s="11"/>
      <c r="F9" s="22"/>
      <c r="G9" s="23"/>
      <c r="H9" s="5"/>
      <c r="I9" s="23" t="s">
        <v>467</v>
      </c>
      <c r="J9" s="11">
        <v>116346.5</v>
      </c>
      <c r="K9" s="226"/>
      <c r="L9" s="11">
        <v>116346.5</v>
      </c>
      <c r="M9" s="226">
        <f>J9-L9</f>
        <v>0</v>
      </c>
      <c r="N9" s="22"/>
    </row>
    <row r="10" spans="2:14" ht="18.75">
      <c r="B10" s="22"/>
      <c r="C10" s="11"/>
      <c r="D10" s="226"/>
      <c r="E10" s="11"/>
      <c r="F10" s="22"/>
      <c r="G10" s="23"/>
      <c r="H10" s="5"/>
      <c r="I10" s="23"/>
      <c r="J10" s="11"/>
      <c r="K10" s="226"/>
      <c r="L10" s="11"/>
      <c r="M10" s="226"/>
      <c r="N10" s="22"/>
    </row>
    <row r="11" spans="2:14" ht="18.75">
      <c r="B11" s="22"/>
      <c r="C11" s="11"/>
      <c r="D11" s="226"/>
      <c r="E11" s="11"/>
      <c r="F11" s="22"/>
      <c r="G11" s="23"/>
      <c r="H11" s="5"/>
      <c r="I11" s="278" t="s">
        <v>523</v>
      </c>
      <c r="J11" s="11"/>
      <c r="K11" s="226"/>
      <c r="L11" s="11"/>
      <c r="M11" s="226"/>
      <c r="N11" s="22"/>
    </row>
    <row r="12" spans="2:14" ht="18.75">
      <c r="B12" s="22"/>
      <c r="C12" s="11"/>
      <c r="D12" s="226"/>
      <c r="E12" s="11"/>
      <c r="F12" s="22"/>
      <c r="G12" s="23"/>
      <c r="H12" s="5"/>
      <c r="I12" s="278" t="s">
        <v>524</v>
      </c>
      <c r="J12" s="11"/>
      <c r="K12" s="226"/>
      <c r="L12" s="11"/>
      <c r="M12" s="226"/>
      <c r="N12" s="22"/>
    </row>
    <row r="13" spans="2:14" ht="18.75">
      <c r="B13" s="22"/>
      <c r="C13" s="11"/>
      <c r="D13" s="226"/>
      <c r="E13" s="11"/>
      <c r="F13" s="22"/>
      <c r="G13" s="23"/>
      <c r="H13" s="5"/>
      <c r="I13" s="23" t="s">
        <v>525</v>
      </c>
      <c r="J13" s="11"/>
      <c r="K13" s="226"/>
      <c r="L13" s="11"/>
      <c r="M13" s="226"/>
      <c r="N13" s="22"/>
    </row>
    <row r="14" spans="2:14" ht="18.75">
      <c r="B14" s="22"/>
      <c r="C14" s="11"/>
      <c r="D14" s="226"/>
      <c r="E14" s="11"/>
      <c r="F14" s="22"/>
      <c r="G14" s="23"/>
      <c r="H14" s="5"/>
      <c r="I14" s="23" t="s">
        <v>526</v>
      </c>
      <c r="J14" s="11">
        <v>198998</v>
      </c>
      <c r="K14" s="226"/>
      <c r="L14" s="11">
        <v>198998</v>
      </c>
      <c r="M14" s="226">
        <f>J14-L14</f>
        <v>0</v>
      </c>
      <c r="N14" s="22"/>
    </row>
    <row r="15" spans="2:14" ht="18.75">
      <c r="B15" s="22"/>
      <c r="C15" s="11"/>
      <c r="D15" s="226"/>
      <c r="E15" s="11" t="s">
        <v>470</v>
      </c>
      <c r="F15" s="67"/>
      <c r="G15" s="68"/>
      <c r="H15" s="5"/>
      <c r="I15" s="23"/>
      <c r="J15" s="11"/>
      <c r="K15" s="226"/>
      <c r="L15" s="11"/>
      <c r="M15" s="226"/>
      <c r="N15" s="22"/>
    </row>
    <row r="16" spans="2:14" ht="19.5" thickBot="1">
      <c r="B16" s="279" t="s">
        <v>393</v>
      </c>
      <c r="C16" s="280">
        <f>SUM(C7:C15)</f>
        <v>1044000</v>
      </c>
      <c r="D16" s="281">
        <f>SUM(D7:D15)</f>
        <v>1036500</v>
      </c>
      <c r="E16" s="15">
        <f>SUM(E7:E15)</f>
        <v>7500</v>
      </c>
      <c r="F16" s="282"/>
      <c r="G16" s="283"/>
      <c r="H16" s="5"/>
      <c r="I16" s="278" t="s">
        <v>527</v>
      </c>
      <c r="J16" s="11"/>
      <c r="K16" s="226"/>
      <c r="L16" s="11"/>
      <c r="M16" s="226"/>
      <c r="N16" s="22"/>
    </row>
    <row r="17" spans="2:14" ht="19.5" thickTop="1">
      <c r="B17" s="349"/>
      <c r="C17" s="224"/>
      <c r="D17" s="224"/>
      <c r="E17" s="224"/>
      <c r="F17" s="5"/>
      <c r="G17" s="5"/>
      <c r="H17" s="5"/>
      <c r="I17" s="346" t="s">
        <v>466</v>
      </c>
      <c r="J17" s="11"/>
      <c r="K17" s="226"/>
      <c r="L17" s="11"/>
      <c r="M17" s="11"/>
      <c r="N17" s="5"/>
    </row>
    <row r="18" spans="2:14" ht="18.75">
      <c r="B18" s="349"/>
      <c r="C18" s="224"/>
      <c r="D18" s="224"/>
      <c r="E18" s="224"/>
      <c r="F18" s="5"/>
      <c r="G18" s="5"/>
      <c r="H18" s="5"/>
      <c r="I18" s="5" t="s">
        <v>528</v>
      </c>
      <c r="J18" s="11">
        <v>2</v>
      </c>
      <c r="K18" s="226"/>
      <c r="L18" s="11">
        <v>2</v>
      </c>
      <c r="M18" s="19">
        <f>J18-L18</f>
        <v>0</v>
      </c>
      <c r="N18" s="5"/>
    </row>
    <row r="19" spans="10:13" ht="19.5" thickBot="1">
      <c r="J19" s="71">
        <f>SUM(J9:J16)</f>
        <v>315344.5</v>
      </c>
      <c r="K19" s="71">
        <f>SUM(K9:K16)</f>
        <v>0</v>
      </c>
      <c r="L19" s="71">
        <f>SUM(L9:L16)</f>
        <v>315344.5</v>
      </c>
      <c r="M19" s="71">
        <f>SUM(M9:M18)</f>
        <v>0</v>
      </c>
    </row>
    <row r="20" spans="4:9" ht="19.5" thickTop="1">
      <c r="D20" s="247"/>
      <c r="E20" s="247"/>
      <c r="F20" s="247"/>
      <c r="G20" s="247"/>
      <c r="H20" s="247"/>
      <c r="I20" s="247"/>
    </row>
    <row r="21" spans="2:5" ht="21">
      <c r="B21" s="109"/>
      <c r="C21" s="109"/>
      <c r="D21" s="109"/>
      <c r="E21" s="109"/>
    </row>
  </sheetData>
  <sheetProtection/>
  <mergeCells count="12"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  <mergeCell ref="M5:M6"/>
    <mergeCell ref="N5:N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111"/>
  <sheetViews>
    <sheetView view="pageBreakPreview" zoomScaleSheetLayoutView="100" zoomScalePageLayoutView="0" workbookViewId="0" topLeftCell="A29">
      <selection activeCell="D14" sqref="D14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561</v>
      </c>
      <c r="E1" s="5"/>
    </row>
    <row r="2" spans="1:5" ht="18.75">
      <c r="A2" s="5"/>
      <c r="B2" s="5"/>
      <c r="C2" s="5"/>
      <c r="D2" s="5" t="s">
        <v>562</v>
      </c>
      <c r="E2" s="5"/>
    </row>
    <row r="3" spans="1:5" ht="23.25">
      <c r="A3" s="379" t="s">
        <v>31</v>
      </c>
      <c r="B3" s="379"/>
      <c r="C3" s="379"/>
      <c r="D3" s="379"/>
      <c r="E3" s="379"/>
    </row>
    <row r="4" spans="1:5" ht="18.75">
      <c r="A4" s="17" t="s">
        <v>30</v>
      </c>
      <c r="B4" s="17"/>
      <c r="C4" s="17"/>
      <c r="D4" s="17"/>
      <c r="E4" s="17"/>
    </row>
    <row r="5" spans="1:5" ht="18.75">
      <c r="A5" s="380" t="s">
        <v>27</v>
      </c>
      <c r="B5" s="368"/>
      <c r="C5" s="2" t="s">
        <v>28</v>
      </c>
      <c r="D5" s="3" t="s">
        <v>23</v>
      </c>
      <c r="E5" s="3" t="s">
        <v>24</v>
      </c>
    </row>
    <row r="6" spans="1:5" ht="18.75">
      <c r="A6" s="62" t="s">
        <v>599</v>
      </c>
      <c r="B6" s="23"/>
      <c r="C6" s="63">
        <v>250</v>
      </c>
      <c r="D6" s="11">
        <v>7900</v>
      </c>
      <c r="E6" s="11"/>
    </row>
    <row r="7" spans="1:5" ht="18.75">
      <c r="A7" s="62" t="s">
        <v>600</v>
      </c>
      <c r="B7" s="23"/>
      <c r="C7" s="63">
        <v>0</v>
      </c>
      <c r="D7" s="11">
        <v>120000</v>
      </c>
      <c r="E7" s="11"/>
    </row>
    <row r="8" spans="1:5" ht="18.75">
      <c r="A8" s="22"/>
      <c r="B8" s="23"/>
      <c r="C8" s="63"/>
      <c r="D8" s="11"/>
      <c r="E8" s="11"/>
    </row>
    <row r="9" spans="1:5" ht="18.75">
      <c r="A9" s="64" t="s">
        <v>563</v>
      </c>
      <c r="B9" s="23"/>
      <c r="C9" s="63">
        <v>90</v>
      </c>
      <c r="D9" s="11"/>
      <c r="E9" s="11">
        <f>SUM(D6:D7)</f>
        <v>127900</v>
      </c>
    </row>
    <row r="10" spans="1:5" ht="18.75">
      <c r="A10" s="22"/>
      <c r="B10" s="23"/>
      <c r="C10" s="63"/>
      <c r="D10" s="11"/>
      <c r="E10" s="11"/>
    </row>
    <row r="11" spans="1:5" ht="18.75">
      <c r="A11" s="22"/>
      <c r="B11" s="23"/>
      <c r="C11" s="63"/>
      <c r="D11" s="11"/>
      <c r="E11" s="11"/>
    </row>
    <row r="12" spans="1:5" ht="18.75">
      <c r="A12" s="22"/>
      <c r="B12" s="23"/>
      <c r="C12" s="63"/>
      <c r="D12" s="11"/>
      <c r="E12" s="11"/>
    </row>
    <row r="13" spans="1:5" ht="18.75">
      <c r="A13" s="22"/>
      <c r="B13" s="23"/>
      <c r="C13" s="63"/>
      <c r="D13" s="11"/>
      <c r="E13" s="11"/>
    </row>
    <row r="14" spans="1:5" ht="18.75">
      <c r="A14" s="22"/>
      <c r="B14" s="23"/>
      <c r="C14" s="63"/>
      <c r="D14" s="11"/>
      <c r="E14" s="11"/>
    </row>
    <row r="15" spans="1:5" ht="18.75">
      <c r="A15" s="65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22"/>
      <c r="B18" s="23"/>
      <c r="C18" s="63"/>
      <c r="D18" s="11"/>
      <c r="E18" s="11"/>
    </row>
    <row r="19" spans="1:5" ht="18.75">
      <c r="A19" s="22"/>
      <c r="B19" s="23"/>
      <c r="C19" s="63"/>
      <c r="D19" s="11"/>
      <c r="E19" s="11"/>
    </row>
    <row r="20" spans="1:5" ht="18.75">
      <c r="A20" s="65"/>
      <c r="B20" s="23"/>
      <c r="C20" s="63"/>
      <c r="D20" s="19"/>
      <c r="E20" s="19"/>
    </row>
    <row r="21" spans="1:5" ht="19.5" thickBot="1">
      <c r="A21" s="22"/>
      <c r="B21" s="23"/>
      <c r="C21" s="63"/>
      <c r="D21" s="66">
        <f>SUM(D6:D20)</f>
        <v>127900</v>
      </c>
      <c r="E21" s="66">
        <f>SUM(E6:E20)</f>
        <v>127900</v>
      </c>
    </row>
    <row r="22" spans="1:5" ht="19.5" thickTop="1">
      <c r="A22" s="22"/>
      <c r="B22" s="23"/>
      <c r="C22" s="63"/>
      <c r="D22" s="11"/>
      <c r="E22" s="11"/>
    </row>
    <row r="23" spans="1:5" ht="18.75">
      <c r="A23" s="22"/>
      <c r="B23" s="23"/>
      <c r="C23" s="63"/>
      <c r="D23" s="11"/>
      <c r="E23" s="11"/>
    </row>
    <row r="24" spans="1:5" ht="18.75">
      <c r="A24" s="67"/>
      <c r="B24" s="68"/>
      <c r="C24" s="69"/>
      <c r="D24" s="19"/>
      <c r="E24" s="19"/>
    </row>
    <row r="25" spans="1:5" ht="18.75">
      <c r="A25" s="346" t="s">
        <v>471</v>
      </c>
      <c r="B25" s="5"/>
      <c r="C25" s="5"/>
      <c r="D25" s="5"/>
      <c r="E25" s="5"/>
    </row>
    <row r="26" spans="1:5" ht="18.75">
      <c r="A26" s="347" t="s">
        <v>564</v>
      </c>
      <c r="B26" s="5"/>
      <c r="C26" s="5"/>
      <c r="D26" s="5"/>
      <c r="E26" s="5"/>
    </row>
    <row r="27" spans="1:5" ht="18.75">
      <c r="A27" s="347" t="s">
        <v>565</v>
      </c>
      <c r="B27" s="5"/>
      <c r="C27" s="5"/>
      <c r="D27" s="5"/>
      <c r="E27" s="5"/>
    </row>
    <row r="28" spans="1:5" ht="18.75">
      <c r="A28" s="347"/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21">
      <c r="A31" s="58" t="s">
        <v>429</v>
      </c>
      <c r="B31" s="381" t="s">
        <v>430</v>
      </c>
      <c r="C31" s="382"/>
      <c r="D31" s="383" t="s">
        <v>0</v>
      </c>
      <c r="E31" s="384"/>
    </row>
    <row r="32" spans="1:5" ht="18.75">
      <c r="A32" s="5"/>
      <c r="B32" s="22"/>
      <c r="C32" s="23"/>
      <c r="D32" s="5"/>
      <c r="E32" s="5"/>
    </row>
    <row r="33" spans="1:5" ht="18.75">
      <c r="A33" s="24" t="s">
        <v>161</v>
      </c>
      <c r="B33" s="371" t="s">
        <v>214</v>
      </c>
      <c r="C33" s="372"/>
      <c r="D33" s="371" t="s">
        <v>161</v>
      </c>
      <c r="E33" s="375"/>
    </row>
    <row r="34" spans="1:5" ht="18.75">
      <c r="A34" s="25" t="s">
        <v>204</v>
      </c>
      <c r="B34" s="373" t="s">
        <v>220</v>
      </c>
      <c r="C34" s="374"/>
      <c r="D34" s="373" t="s">
        <v>204</v>
      </c>
      <c r="E34" s="376"/>
    </row>
    <row r="35" spans="1:5" ht="18.75">
      <c r="A35" s="5"/>
      <c r="B35" s="5"/>
      <c r="C35" s="5"/>
      <c r="D35" s="5"/>
      <c r="E35" s="5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 t="s">
        <v>566</v>
      </c>
      <c r="E38" s="5"/>
    </row>
    <row r="39" spans="1:5" ht="18.75">
      <c r="A39" s="5"/>
      <c r="B39" s="5"/>
      <c r="C39" s="5"/>
      <c r="D39" s="5" t="s">
        <v>567</v>
      </c>
      <c r="E39" s="5"/>
    </row>
    <row r="40" spans="1:5" ht="23.25">
      <c r="A40" s="379" t="s">
        <v>31</v>
      </c>
      <c r="B40" s="379"/>
      <c r="C40" s="379"/>
      <c r="D40" s="379"/>
      <c r="E40" s="379"/>
    </row>
    <row r="41" spans="1:5" ht="18.75">
      <c r="A41" s="17" t="s">
        <v>30</v>
      </c>
      <c r="B41" s="17"/>
      <c r="C41" s="17"/>
      <c r="D41" s="17"/>
      <c r="E41" s="17"/>
    </row>
    <row r="42" spans="1:5" ht="18.75">
      <c r="A42" s="380" t="s">
        <v>27</v>
      </c>
      <c r="B42" s="368"/>
      <c r="C42" s="2" t="s">
        <v>28</v>
      </c>
      <c r="D42" s="3" t="s">
        <v>23</v>
      </c>
      <c r="E42" s="3" t="s">
        <v>24</v>
      </c>
    </row>
    <row r="43" spans="1:5" ht="18.75">
      <c r="A43" s="62" t="s">
        <v>568</v>
      </c>
      <c r="B43" s="23"/>
      <c r="C43" s="63">
        <v>250</v>
      </c>
      <c r="D43" s="11">
        <v>32300</v>
      </c>
      <c r="E43" s="11"/>
    </row>
    <row r="44" spans="1:5" ht="18.75">
      <c r="A44" s="62"/>
      <c r="B44" s="23"/>
      <c r="C44" s="63"/>
      <c r="D44" s="11"/>
      <c r="E44" s="11"/>
    </row>
    <row r="45" spans="1:5" ht="18.75">
      <c r="A45" s="64" t="s">
        <v>563</v>
      </c>
      <c r="B45" s="23"/>
      <c r="C45" s="63">
        <v>90</v>
      </c>
      <c r="D45" s="11"/>
      <c r="E45" s="11">
        <v>32300</v>
      </c>
    </row>
    <row r="46" spans="1:5" ht="18.75">
      <c r="A46" s="62"/>
      <c r="B46" s="23"/>
      <c r="C46" s="63"/>
      <c r="D46" s="11"/>
      <c r="E46" s="11"/>
    </row>
    <row r="47" spans="1:5" ht="18.75">
      <c r="A47" s="22"/>
      <c r="B47" s="23"/>
      <c r="C47" s="63"/>
      <c r="D47" s="11"/>
      <c r="E47" s="11"/>
    </row>
    <row r="48" spans="1:5" ht="18.75">
      <c r="A48" s="64"/>
      <c r="B48" s="23"/>
      <c r="C48" s="63"/>
      <c r="D48" s="11"/>
      <c r="E48" s="11"/>
    </row>
    <row r="49" spans="1:5" ht="18.75">
      <c r="A49" s="65"/>
      <c r="B49" s="23"/>
      <c r="C49" s="63"/>
      <c r="D49" s="11"/>
      <c r="E49" s="11"/>
    </row>
    <row r="50" spans="1:5" ht="18.75">
      <c r="A50" s="65"/>
      <c r="B50" s="23"/>
      <c r="C50" s="63"/>
      <c r="D50" s="11"/>
      <c r="E50" s="11"/>
    </row>
    <row r="51" spans="1:5" ht="18.75">
      <c r="A51" s="65"/>
      <c r="B51" s="23"/>
      <c r="C51" s="63"/>
      <c r="D51" s="11"/>
      <c r="E51" s="11"/>
    </row>
    <row r="52" spans="1:5" ht="18.75">
      <c r="A52" s="65"/>
      <c r="B52" s="23"/>
      <c r="C52" s="63"/>
      <c r="D52" s="11"/>
      <c r="E52" s="11"/>
    </row>
    <row r="53" spans="1:5" ht="18.75">
      <c r="A53" s="65"/>
      <c r="B53" s="23"/>
      <c r="C53" s="63"/>
      <c r="D53" s="11"/>
      <c r="E53" s="11"/>
    </row>
    <row r="54" spans="1:5" ht="18.75">
      <c r="A54" s="65"/>
      <c r="B54" s="23"/>
      <c r="C54" s="63"/>
      <c r="D54" s="11"/>
      <c r="E54" s="11"/>
    </row>
    <row r="55" spans="1:5" ht="18.75">
      <c r="A55" s="65"/>
      <c r="B55" s="23"/>
      <c r="C55" s="63"/>
      <c r="D55" s="11"/>
      <c r="E55" s="11"/>
    </row>
    <row r="56" spans="1:5" ht="18.75">
      <c r="A56" s="65"/>
      <c r="B56" s="23"/>
      <c r="C56" s="63"/>
      <c r="D56" s="11"/>
      <c r="E56" s="11"/>
    </row>
    <row r="57" spans="1:5" ht="18.75">
      <c r="A57" s="65"/>
      <c r="B57" s="23"/>
      <c r="C57" s="63"/>
      <c r="D57" s="11"/>
      <c r="E57" s="11"/>
    </row>
    <row r="58" spans="1:5" ht="18.75">
      <c r="A58" s="65"/>
      <c r="B58" s="23"/>
      <c r="C58" s="63"/>
      <c r="D58" s="11"/>
      <c r="E58" s="11"/>
    </row>
    <row r="59" spans="1:5" ht="18.75">
      <c r="A59" s="65"/>
      <c r="B59" s="23"/>
      <c r="C59" s="63"/>
      <c r="D59" s="19"/>
      <c r="E59" s="19"/>
    </row>
    <row r="60" spans="1:5" ht="19.5" thickBot="1">
      <c r="A60" s="22"/>
      <c r="B60" s="23"/>
      <c r="C60" s="63"/>
      <c r="D60" s="66">
        <f>SUM(D43:D59)</f>
        <v>32300</v>
      </c>
      <c r="E60" s="66">
        <f>SUM(E43:E59)</f>
        <v>32300</v>
      </c>
    </row>
    <row r="61" spans="1:5" ht="19.5" thickTop="1">
      <c r="A61" s="22"/>
      <c r="B61" s="23"/>
      <c r="C61" s="63"/>
      <c r="D61" s="11"/>
      <c r="E61" s="11"/>
    </row>
    <row r="62" spans="1:5" ht="18.75">
      <c r="A62" s="22"/>
      <c r="B62" s="23"/>
      <c r="C62" s="63"/>
      <c r="D62" s="11"/>
      <c r="E62" s="11"/>
    </row>
    <row r="63" spans="1:5" ht="18.75">
      <c r="A63" s="67"/>
      <c r="B63" s="68"/>
      <c r="C63" s="69"/>
      <c r="D63" s="19"/>
      <c r="E63" s="19"/>
    </row>
    <row r="64" spans="1:5" ht="18.75">
      <c r="A64" s="346" t="s">
        <v>471</v>
      </c>
      <c r="B64" s="5"/>
      <c r="C64" s="5"/>
      <c r="D64" s="5"/>
      <c r="E64" s="5"/>
    </row>
    <row r="65" spans="1:5" ht="18.75">
      <c r="A65" s="347" t="s">
        <v>569</v>
      </c>
      <c r="B65" s="5"/>
      <c r="C65" s="5"/>
      <c r="D65" s="5"/>
      <c r="E65" s="5"/>
    </row>
    <row r="66" spans="1:5" ht="18.75">
      <c r="A66" s="347"/>
      <c r="B66" s="5"/>
      <c r="C66" s="5"/>
      <c r="D66" s="5"/>
      <c r="E66" s="5"/>
    </row>
    <row r="67" spans="1:5" ht="18.75">
      <c r="A67" s="347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  <row r="69" spans="1:5" ht="18.75">
      <c r="A69" s="5"/>
      <c r="B69" s="5"/>
      <c r="C69" s="5"/>
      <c r="D69" s="5"/>
      <c r="E69" s="5"/>
    </row>
    <row r="70" spans="1:5" ht="21">
      <c r="A70" s="58" t="s">
        <v>429</v>
      </c>
      <c r="B70" s="381" t="s">
        <v>430</v>
      </c>
      <c r="C70" s="382"/>
      <c r="D70" s="383" t="s">
        <v>0</v>
      </c>
      <c r="E70" s="384"/>
    </row>
    <row r="71" spans="1:5" ht="18.75">
      <c r="A71" s="5"/>
      <c r="B71" s="22"/>
      <c r="C71" s="23"/>
      <c r="D71" s="5"/>
      <c r="E71" s="5"/>
    </row>
    <row r="72" spans="1:5" ht="18.75">
      <c r="A72" s="24" t="s">
        <v>161</v>
      </c>
      <c r="B72" s="371" t="s">
        <v>214</v>
      </c>
      <c r="C72" s="372"/>
      <c r="D72" s="371" t="s">
        <v>161</v>
      </c>
      <c r="E72" s="375"/>
    </row>
    <row r="73" spans="1:5" ht="18.75">
      <c r="A73" s="25" t="s">
        <v>204</v>
      </c>
      <c r="B73" s="373" t="s">
        <v>220</v>
      </c>
      <c r="C73" s="374"/>
      <c r="D73" s="373" t="s">
        <v>204</v>
      </c>
      <c r="E73" s="376"/>
    </row>
    <row r="74" spans="1:5" ht="18.75">
      <c r="A74" s="24"/>
      <c r="B74" s="24"/>
      <c r="C74" s="24"/>
      <c r="D74" s="24"/>
      <c r="E74" s="24"/>
    </row>
    <row r="75" spans="1:5" ht="18.75">
      <c r="A75" s="5"/>
      <c r="B75" s="5"/>
      <c r="C75" s="5"/>
      <c r="D75" s="5" t="s">
        <v>570</v>
      </c>
      <c r="E75" s="5"/>
    </row>
    <row r="76" spans="1:5" ht="18.75">
      <c r="A76" s="5"/>
      <c r="B76" s="5"/>
      <c r="C76" s="5"/>
      <c r="D76" s="5" t="s">
        <v>571</v>
      </c>
      <c r="E76" s="5"/>
    </row>
    <row r="77" spans="1:5" ht="23.25">
      <c r="A77" s="379" t="s">
        <v>31</v>
      </c>
      <c r="B77" s="379"/>
      <c r="C77" s="379"/>
      <c r="D77" s="379"/>
      <c r="E77" s="379"/>
    </row>
    <row r="78" spans="1:5" ht="18.75">
      <c r="A78" s="17" t="s">
        <v>30</v>
      </c>
      <c r="B78" s="17"/>
      <c r="C78" s="17"/>
      <c r="D78" s="17"/>
      <c r="E78" s="17"/>
    </row>
    <row r="79" spans="1:5" ht="18.75">
      <c r="A79" s="380" t="s">
        <v>27</v>
      </c>
      <c r="B79" s="368"/>
      <c r="C79" s="2" t="s">
        <v>28</v>
      </c>
      <c r="D79" s="3" t="s">
        <v>23</v>
      </c>
      <c r="E79" s="3" t="s">
        <v>24</v>
      </c>
    </row>
    <row r="80" spans="1:5" ht="18.75">
      <c r="A80" s="62" t="s">
        <v>572</v>
      </c>
      <c r="B80" s="23"/>
      <c r="C80" s="63">
        <v>22</v>
      </c>
      <c r="D80" s="11">
        <v>3561448.79</v>
      </c>
      <c r="E80" s="11"/>
    </row>
    <row r="81" spans="1:5" ht="18.75">
      <c r="A81" s="62"/>
      <c r="B81" s="23"/>
      <c r="C81" s="63"/>
      <c r="D81" s="11"/>
      <c r="E81" s="11"/>
    </row>
    <row r="82" spans="1:5" ht="18.75">
      <c r="A82" s="64" t="s">
        <v>573</v>
      </c>
      <c r="B82" s="23"/>
      <c r="C82" s="63">
        <v>21</v>
      </c>
      <c r="D82" s="11"/>
      <c r="E82" s="11">
        <v>3561448.79</v>
      </c>
    </row>
    <row r="83" spans="1:5" ht="18.75">
      <c r="A83" s="62"/>
      <c r="B83" s="23"/>
      <c r="C83" s="63"/>
      <c r="D83" s="11"/>
      <c r="E83" s="11"/>
    </row>
    <row r="84" spans="1:5" ht="18.75">
      <c r="A84" s="22"/>
      <c r="B84" s="23"/>
      <c r="C84" s="63"/>
      <c r="D84" s="11"/>
      <c r="E84" s="11"/>
    </row>
    <row r="85" spans="1:5" ht="18.75">
      <c r="A85" s="64"/>
      <c r="B85" s="23"/>
      <c r="C85" s="63"/>
      <c r="D85" s="11"/>
      <c r="E85" s="11"/>
    </row>
    <row r="86" spans="1:5" ht="18.75">
      <c r="A86" s="65"/>
      <c r="B86" s="23"/>
      <c r="C86" s="63"/>
      <c r="D86" s="11"/>
      <c r="E86" s="11"/>
    </row>
    <row r="87" spans="1:5" ht="18.75">
      <c r="A87" s="65"/>
      <c r="B87" s="23"/>
      <c r="C87" s="63"/>
      <c r="D87" s="11"/>
      <c r="E87" s="11"/>
    </row>
    <row r="88" spans="1:5" ht="18.75">
      <c r="A88" s="65"/>
      <c r="B88" s="23"/>
      <c r="C88" s="63"/>
      <c r="D88" s="11"/>
      <c r="E88" s="11"/>
    </row>
    <row r="89" spans="1:5" ht="18.75">
      <c r="A89" s="65"/>
      <c r="B89" s="23"/>
      <c r="C89" s="63"/>
      <c r="D89" s="11"/>
      <c r="E89" s="11"/>
    </row>
    <row r="90" spans="1:5" ht="18.75">
      <c r="A90" s="65"/>
      <c r="B90" s="23"/>
      <c r="C90" s="63"/>
      <c r="D90" s="11"/>
      <c r="E90" s="11"/>
    </row>
    <row r="91" spans="1:5" ht="18.75">
      <c r="A91" s="65"/>
      <c r="B91" s="23"/>
      <c r="C91" s="63"/>
      <c r="D91" s="11"/>
      <c r="E91" s="11"/>
    </row>
    <row r="92" spans="1:5" ht="18.75">
      <c r="A92" s="65"/>
      <c r="B92" s="23"/>
      <c r="C92" s="63"/>
      <c r="D92" s="11"/>
      <c r="E92" s="11"/>
    </row>
    <row r="93" spans="1:5" ht="18.75">
      <c r="A93" s="65"/>
      <c r="B93" s="23"/>
      <c r="C93" s="63"/>
      <c r="D93" s="11"/>
      <c r="E93" s="11"/>
    </row>
    <row r="94" spans="1:5" ht="18.75">
      <c r="A94" s="65"/>
      <c r="B94" s="23"/>
      <c r="C94" s="63"/>
      <c r="D94" s="11"/>
      <c r="E94" s="11"/>
    </row>
    <row r="95" spans="1:5" ht="18.75">
      <c r="A95" s="65"/>
      <c r="B95" s="23"/>
      <c r="C95" s="63"/>
      <c r="D95" s="11"/>
      <c r="E95" s="11"/>
    </row>
    <row r="96" spans="1:5" ht="18.75">
      <c r="A96" s="65"/>
      <c r="B96" s="23"/>
      <c r="C96" s="63"/>
      <c r="D96" s="19"/>
      <c r="E96" s="19"/>
    </row>
    <row r="97" spans="1:5" ht="19.5" thickBot="1">
      <c r="A97" s="22"/>
      <c r="B97" s="23"/>
      <c r="C97" s="63"/>
      <c r="D97" s="66">
        <f>SUM(D80:D96)</f>
        <v>3561448.79</v>
      </c>
      <c r="E97" s="66">
        <f>SUM(E80:E96)</f>
        <v>3561448.79</v>
      </c>
    </row>
    <row r="98" spans="1:5" ht="19.5" thickTop="1">
      <c r="A98" s="22"/>
      <c r="B98" s="23"/>
      <c r="C98" s="63"/>
      <c r="D98" s="11"/>
      <c r="E98" s="11"/>
    </row>
    <row r="99" spans="1:5" ht="18.75">
      <c r="A99" s="22"/>
      <c r="B99" s="23"/>
      <c r="C99" s="63"/>
      <c r="D99" s="11"/>
      <c r="E99" s="11"/>
    </row>
    <row r="100" spans="1:5" ht="18.75">
      <c r="A100" s="67"/>
      <c r="B100" s="68"/>
      <c r="C100" s="69"/>
      <c r="D100" s="19"/>
      <c r="E100" s="19"/>
    </row>
    <row r="101" spans="1:5" ht="18.75">
      <c r="A101" s="346" t="s">
        <v>471</v>
      </c>
      <c r="B101" s="5"/>
      <c r="C101" s="5"/>
      <c r="D101" s="5"/>
      <c r="E101" s="5"/>
    </row>
    <row r="102" spans="1:5" ht="18.75">
      <c r="A102" s="347" t="s">
        <v>574</v>
      </c>
      <c r="B102" s="5"/>
      <c r="C102" s="5"/>
      <c r="D102" s="5"/>
      <c r="E102" s="5"/>
    </row>
    <row r="103" spans="1:5" ht="18.75">
      <c r="A103" s="347"/>
      <c r="B103" s="5"/>
      <c r="C103" s="5"/>
      <c r="D103" s="5"/>
      <c r="E103" s="5"/>
    </row>
    <row r="104" spans="1:5" ht="18.75">
      <c r="A104" s="347"/>
      <c r="B104" s="5"/>
      <c r="C104" s="5"/>
      <c r="D104" s="5"/>
      <c r="E104" s="5"/>
    </row>
    <row r="105" spans="1:5" ht="18.75">
      <c r="A105" s="5"/>
      <c r="B105" s="5"/>
      <c r="C105" s="5"/>
      <c r="D105" s="5"/>
      <c r="E105" s="5"/>
    </row>
    <row r="106" spans="1:5" ht="18.75">
      <c r="A106" s="5"/>
      <c r="B106" s="5"/>
      <c r="C106" s="5"/>
      <c r="D106" s="5"/>
      <c r="E106" s="5"/>
    </row>
    <row r="107" spans="1:5" ht="21">
      <c r="A107" s="58" t="s">
        <v>429</v>
      </c>
      <c r="B107" s="381" t="s">
        <v>430</v>
      </c>
      <c r="C107" s="382"/>
      <c r="D107" s="383" t="s">
        <v>0</v>
      </c>
      <c r="E107" s="384"/>
    </row>
    <row r="108" spans="1:5" ht="18.75">
      <c r="A108" s="5"/>
      <c r="B108" s="22"/>
      <c r="C108" s="23"/>
      <c r="D108" s="5"/>
      <c r="E108" s="5"/>
    </row>
    <row r="109" spans="1:5" ht="18.75">
      <c r="A109" s="24" t="s">
        <v>161</v>
      </c>
      <c r="B109" s="371" t="s">
        <v>214</v>
      </c>
      <c r="C109" s="372"/>
      <c r="D109" s="371" t="s">
        <v>161</v>
      </c>
      <c r="E109" s="375"/>
    </row>
    <row r="110" spans="1:5" ht="18.75">
      <c r="A110" s="25" t="s">
        <v>204</v>
      </c>
      <c r="B110" s="373" t="s">
        <v>220</v>
      </c>
      <c r="C110" s="374"/>
      <c r="D110" s="373" t="s">
        <v>204</v>
      </c>
      <c r="E110" s="376"/>
    </row>
    <row r="111" spans="1:5" ht="18.75">
      <c r="A111" s="24"/>
      <c r="B111" s="24"/>
      <c r="C111" s="24"/>
      <c r="D111" s="24"/>
      <c r="E111" s="24"/>
    </row>
  </sheetData>
  <sheetProtection/>
  <mergeCells count="24">
    <mergeCell ref="B110:C110"/>
    <mergeCell ref="D110:E110"/>
    <mergeCell ref="A77:E77"/>
    <mergeCell ref="A79:B79"/>
    <mergeCell ref="B107:C107"/>
    <mergeCell ref="D107:E107"/>
    <mergeCell ref="B109:C109"/>
    <mergeCell ref="D109:E109"/>
    <mergeCell ref="B73:C73"/>
    <mergeCell ref="D73:E73"/>
    <mergeCell ref="A40:E40"/>
    <mergeCell ref="A42:B42"/>
    <mergeCell ref="B70:C70"/>
    <mergeCell ref="B72:C72"/>
    <mergeCell ref="D72:E72"/>
    <mergeCell ref="D70:E70"/>
    <mergeCell ref="B33:C33"/>
    <mergeCell ref="D33:E33"/>
    <mergeCell ref="B34:C34"/>
    <mergeCell ref="D34:E34"/>
    <mergeCell ref="A3:E3"/>
    <mergeCell ref="A5:B5"/>
    <mergeCell ref="B31:C31"/>
    <mergeCell ref="D31:E31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1:H125"/>
  <sheetViews>
    <sheetView zoomScalePageLayoutView="0" workbookViewId="0" topLeftCell="A9">
      <selection activeCell="E28" sqref="E28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6" customWidth="1"/>
    <col min="6" max="6" width="4.8515625" style="26" customWidth="1"/>
    <col min="7" max="7" width="13.00390625" style="72" customWidth="1"/>
    <col min="8" max="8" width="13.8515625" style="26" customWidth="1"/>
    <col min="9" max="16384" width="9.140625" style="26" customWidth="1"/>
  </cols>
  <sheetData>
    <row r="1" spans="2:5" ht="18" customHeight="1">
      <c r="B1" s="365" t="s">
        <v>124</v>
      </c>
      <c r="C1" s="365"/>
      <c r="D1" s="365"/>
      <c r="E1" s="365"/>
    </row>
    <row r="2" spans="2:5" ht="18" customHeight="1">
      <c r="B2" s="365" t="s">
        <v>105</v>
      </c>
      <c r="C2" s="365"/>
      <c r="D2" s="365"/>
      <c r="E2" s="365"/>
    </row>
    <row r="3" spans="2:5" ht="18" customHeight="1">
      <c r="B3" s="365" t="s">
        <v>553</v>
      </c>
      <c r="C3" s="365"/>
      <c r="D3" s="365"/>
      <c r="E3" s="365"/>
    </row>
    <row r="4" spans="2:5" ht="5.25" customHeight="1">
      <c r="B4" s="51"/>
      <c r="C4" s="51"/>
      <c r="D4" s="73"/>
      <c r="E4" s="74"/>
    </row>
    <row r="5" spans="2:5" ht="6.75" customHeight="1">
      <c r="B5" s="75"/>
      <c r="C5" s="76"/>
      <c r="D5" s="77"/>
      <c r="E5" s="77"/>
    </row>
    <row r="6" spans="2:5" ht="15.75">
      <c r="B6" s="78" t="s">
        <v>27</v>
      </c>
      <c r="C6" s="78" t="s">
        <v>18</v>
      </c>
      <c r="D6" s="79" t="s">
        <v>32</v>
      </c>
      <c r="E6" s="79" t="s">
        <v>24</v>
      </c>
    </row>
    <row r="7" spans="2:5" ht="15.75">
      <c r="B7" s="80"/>
      <c r="C7" s="81" t="s">
        <v>19</v>
      </c>
      <c r="D7" s="82"/>
      <c r="E7" s="82"/>
    </row>
    <row r="8" spans="2:5" ht="15.75">
      <c r="B8" s="83" t="s">
        <v>111</v>
      </c>
      <c r="C8" s="84" t="s">
        <v>112</v>
      </c>
      <c r="D8" s="85">
        <f>'กระดาษทำการงบทดลอง '!I8</f>
        <v>0</v>
      </c>
      <c r="E8" s="86"/>
    </row>
    <row r="9" spans="2:8" ht="15.75">
      <c r="B9" s="83" t="s">
        <v>125</v>
      </c>
      <c r="C9" s="31">
        <v>21</v>
      </c>
      <c r="D9" s="85">
        <f>'กระดาษทำการงบทดลอง '!I9</f>
        <v>3561448.79</v>
      </c>
      <c r="E9" s="87"/>
      <c r="H9" s="88">
        <f>SUM(D8:D13)</f>
        <v>14026763.49</v>
      </c>
    </row>
    <row r="10" spans="2:8" ht="15.75">
      <c r="B10" s="83" t="s">
        <v>200</v>
      </c>
      <c r="C10" s="31">
        <v>22</v>
      </c>
      <c r="D10" s="85">
        <f>'กระดาษทำการงบทดลอง '!I10</f>
        <v>8073870.53</v>
      </c>
      <c r="E10" s="87"/>
      <c r="H10" s="88"/>
    </row>
    <row r="11" spans="2:8" ht="15.75">
      <c r="B11" s="49" t="s">
        <v>126</v>
      </c>
      <c r="C11" s="31">
        <v>22</v>
      </c>
      <c r="D11" s="85">
        <f>'กระดาษทำการงบทดลอง '!I11</f>
        <v>1582290.94</v>
      </c>
      <c r="E11" s="87"/>
      <c r="H11" s="88"/>
    </row>
    <row r="12" spans="2:8" ht="15.75">
      <c r="B12" s="49" t="s">
        <v>127</v>
      </c>
      <c r="C12" s="31">
        <v>22</v>
      </c>
      <c r="D12" s="85">
        <f>'กระดาษทำการงบทดลอง '!I12</f>
        <v>789673.06</v>
      </c>
      <c r="E12" s="87"/>
      <c r="H12" s="88"/>
    </row>
    <row r="13" spans="2:8" ht="15.75">
      <c r="B13" s="49" t="s">
        <v>128</v>
      </c>
      <c r="C13" s="31">
        <v>22</v>
      </c>
      <c r="D13" s="85">
        <f>'กระดาษทำการงบทดลอง '!I13</f>
        <v>19480.17</v>
      </c>
      <c r="E13" s="87"/>
      <c r="H13" s="88">
        <f>H9-H12</f>
        <v>14026763.49</v>
      </c>
    </row>
    <row r="14" spans="2:8" ht="15.75">
      <c r="B14" s="49" t="s">
        <v>387</v>
      </c>
      <c r="C14" s="31">
        <v>90</v>
      </c>
      <c r="D14" s="85">
        <f>'กระดาษทำการงบทดลอง '!I14</f>
        <v>1956.69</v>
      </c>
      <c r="E14" s="87"/>
      <c r="H14" s="88"/>
    </row>
    <row r="15" spans="2:5" ht="15.75">
      <c r="B15" s="83" t="s">
        <v>388</v>
      </c>
      <c r="C15" s="31"/>
      <c r="D15" s="85">
        <f>'กระดาษทำการงบทดลอง '!I15</f>
        <v>232696</v>
      </c>
      <c r="E15" s="87"/>
    </row>
    <row r="16" spans="2:8" ht="15.75">
      <c r="B16" s="49" t="s">
        <v>134</v>
      </c>
      <c r="C16" s="31">
        <v>90</v>
      </c>
      <c r="D16" s="85">
        <f>'กระดาษทำการงบทดลอง '!I16</f>
        <v>0</v>
      </c>
      <c r="E16" s="87"/>
      <c r="H16" s="88">
        <f>SUM(D9:D13)</f>
        <v>14026763.49</v>
      </c>
    </row>
    <row r="17" spans="2:8" ht="15.75">
      <c r="B17" s="49" t="s">
        <v>445</v>
      </c>
      <c r="C17" s="31"/>
      <c r="D17" s="85">
        <f>'กระดาษทำการงบทดลอง '!I17</f>
        <v>0</v>
      </c>
      <c r="E17" s="87"/>
      <c r="H17" s="88"/>
    </row>
    <row r="18" spans="2:5" ht="15.75">
      <c r="B18" s="49" t="s">
        <v>118</v>
      </c>
      <c r="C18" s="31">
        <v>0</v>
      </c>
      <c r="D18" s="85">
        <f>'กระดาษทำการงบทดลอง '!I18</f>
        <v>229325</v>
      </c>
      <c r="E18" s="87"/>
    </row>
    <row r="19" spans="2:5" ht="15.75">
      <c r="B19" s="49" t="s">
        <v>70</v>
      </c>
      <c r="C19" s="31">
        <v>100</v>
      </c>
      <c r="D19" s="85">
        <f>'กระดาษทำการงบทดลอง '!I19</f>
        <v>1146542</v>
      </c>
      <c r="E19" s="87"/>
    </row>
    <row r="20" spans="2:5" ht="15.75">
      <c r="B20" s="49" t="s">
        <v>71</v>
      </c>
      <c r="C20" s="31">
        <v>120</v>
      </c>
      <c r="D20" s="85">
        <f>'กระดาษทำการงบทดลอง '!I20</f>
        <v>42200</v>
      </c>
      <c r="E20" s="87"/>
    </row>
    <row r="21" spans="2:5" ht="15.75">
      <c r="B21" s="49" t="s">
        <v>72</v>
      </c>
      <c r="C21" s="89">
        <v>130</v>
      </c>
      <c r="D21" s="85">
        <f>'กระดาษทำการงบทดลอง '!I21</f>
        <v>365100</v>
      </c>
      <c r="E21" s="87"/>
    </row>
    <row r="22" spans="2:5" ht="15.75">
      <c r="B22" s="49" t="s">
        <v>73</v>
      </c>
      <c r="C22" s="89">
        <v>200</v>
      </c>
      <c r="D22" s="85">
        <f>'กระดาษทำการงบทดลอง '!I22</f>
        <v>594162</v>
      </c>
      <c r="E22" s="87"/>
    </row>
    <row r="23" spans="2:5" ht="15.75">
      <c r="B23" s="49" t="s">
        <v>74</v>
      </c>
      <c r="C23" s="89">
        <v>250</v>
      </c>
      <c r="D23" s="85">
        <f>'กระดาษทำการงบทดลอง '!I23</f>
        <v>478636.96</v>
      </c>
      <c r="E23" s="87"/>
    </row>
    <row r="24" spans="2:5" ht="15.75">
      <c r="B24" s="49" t="s">
        <v>75</v>
      </c>
      <c r="C24" s="89">
        <v>270</v>
      </c>
      <c r="D24" s="85">
        <f>'กระดาษทำการงบทดลอง '!I24</f>
        <v>250376.81</v>
      </c>
      <c r="E24" s="87"/>
    </row>
    <row r="25" spans="2:5" ht="15.75">
      <c r="B25" s="49" t="s">
        <v>76</v>
      </c>
      <c r="C25" s="89">
        <v>300</v>
      </c>
      <c r="D25" s="85">
        <f>'กระดาษทำการงบทดลอง '!I25</f>
        <v>37195.29</v>
      </c>
      <c r="E25" s="87"/>
    </row>
    <row r="26" spans="2:5" ht="15.75">
      <c r="B26" s="49" t="s">
        <v>44</v>
      </c>
      <c r="C26" s="89">
        <v>400</v>
      </c>
      <c r="D26" s="85">
        <f>'กระดาษทำการงบทดลอง '!I26</f>
        <v>481685</v>
      </c>
      <c r="E26" s="87"/>
    </row>
    <row r="27" spans="2:5" ht="15.75">
      <c r="B27" s="49" t="s">
        <v>163</v>
      </c>
      <c r="C27" s="89">
        <v>450</v>
      </c>
      <c r="D27" s="85">
        <f>'กระดาษทำการงบทดลอง '!I27</f>
        <v>109500</v>
      </c>
      <c r="E27" s="87"/>
    </row>
    <row r="28" spans="2:5" ht="15.75">
      <c r="B28" s="49" t="s">
        <v>121</v>
      </c>
      <c r="C28" s="89">
        <v>500</v>
      </c>
      <c r="D28" s="85">
        <f>'กระดาษทำการงบทดลอง '!I28</f>
        <v>0</v>
      </c>
      <c r="E28" s="87"/>
    </row>
    <row r="29" spans="2:5" ht="15.75">
      <c r="B29" s="49" t="s">
        <v>190</v>
      </c>
      <c r="C29" s="89">
        <v>550</v>
      </c>
      <c r="D29" s="85">
        <f>'กระดาษทำการงบทดลอง '!I29</f>
        <v>615500</v>
      </c>
      <c r="E29" s="87"/>
    </row>
    <row r="30" spans="2:5" ht="15.75">
      <c r="B30" s="49" t="s">
        <v>417</v>
      </c>
      <c r="C30" s="89">
        <v>3000</v>
      </c>
      <c r="D30" s="85">
        <f>'กระดาษทำการงบทดลอง '!I30</f>
        <v>959500</v>
      </c>
      <c r="E30" s="87"/>
    </row>
    <row r="31" spans="2:5" ht="15.75">
      <c r="B31" s="49" t="s">
        <v>418</v>
      </c>
      <c r="C31" s="89">
        <v>3000</v>
      </c>
      <c r="D31" s="85">
        <f>'กระดาษทำการงบทดลอง '!I31</f>
        <v>36000</v>
      </c>
      <c r="E31" s="87"/>
    </row>
    <row r="32" spans="2:5" ht="15.75">
      <c r="B32" s="49" t="s">
        <v>439</v>
      </c>
      <c r="C32" s="89">
        <v>3000</v>
      </c>
      <c r="D32" s="85">
        <f>'กระดาษทำการงบทดลอง '!I32</f>
        <v>0</v>
      </c>
      <c r="E32" s="87"/>
    </row>
    <row r="33" spans="2:5" ht="15.75">
      <c r="B33" s="49" t="s">
        <v>423</v>
      </c>
      <c r="C33" s="89"/>
      <c r="D33" s="85">
        <f>'กระดาษทำการงบทดลอง '!I33</f>
        <v>288000</v>
      </c>
      <c r="E33" s="87"/>
    </row>
    <row r="34" spans="2:5" ht="15.75">
      <c r="B34" s="49" t="s">
        <v>153</v>
      </c>
      <c r="C34" s="89">
        <v>821</v>
      </c>
      <c r="D34" s="85"/>
      <c r="E34" s="87">
        <f>'กระดาษทำการงบทดลอง '!J34:J42</f>
        <v>10026722.63</v>
      </c>
    </row>
    <row r="35" spans="2:5" ht="15.75">
      <c r="B35" s="49" t="s">
        <v>152</v>
      </c>
      <c r="C35" s="89">
        <v>900</v>
      </c>
      <c r="D35" s="85"/>
      <c r="E35" s="87">
        <f>'กระดาษทำการงบทดลอง '!J35:J43</f>
        <v>415785.09</v>
      </c>
    </row>
    <row r="36" spans="2:5" ht="15.75">
      <c r="B36" s="49" t="s">
        <v>170</v>
      </c>
      <c r="C36" s="89">
        <v>600</v>
      </c>
      <c r="D36" s="85"/>
      <c r="E36" s="87">
        <f>'กระดาษทำการงบทดลอง '!J36:J44</f>
        <v>0</v>
      </c>
    </row>
    <row r="37" spans="2:5" ht="15.75">
      <c r="B37" s="49" t="s">
        <v>202</v>
      </c>
      <c r="C37" s="89"/>
      <c r="D37" s="85"/>
      <c r="E37" s="87">
        <f>'กระดาษทำการงบทดลอง '!J37:J45</f>
        <v>50126</v>
      </c>
    </row>
    <row r="38" spans="2:5" ht="15.75">
      <c r="B38" s="49" t="s">
        <v>446</v>
      </c>
      <c r="C38" s="89"/>
      <c r="D38" s="85"/>
      <c r="E38" s="87">
        <f>'กระดาษทำการงบทดลอง '!J38:J46</f>
        <v>0</v>
      </c>
    </row>
    <row r="39" spans="2:5" ht="15.75">
      <c r="B39" s="49" t="s">
        <v>469</v>
      </c>
      <c r="C39" s="89">
        <v>602</v>
      </c>
      <c r="D39" s="85"/>
      <c r="E39" s="87">
        <f>'กระดาษทำการงบทดลอง '!J39</f>
        <v>146375</v>
      </c>
    </row>
    <row r="40" spans="2:5" ht="15.75">
      <c r="B40" s="49" t="s">
        <v>517</v>
      </c>
      <c r="C40" s="89">
        <v>3002</v>
      </c>
      <c r="D40" s="85"/>
      <c r="E40" s="87">
        <f>'กระดาษทำการงบทดลอง '!J40</f>
        <v>1022369.06</v>
      </c>
    </row>
    <row r="41" spans="2:5" ht="15.75">
      <c r="B41" s="49" t="s">
        <v>186</v>
      </c>
      <c r="C41" s="89">
        <v>700</v>
      </c>
      <c r="D41" s="85"/>
      <c r="E41" s="87">
        <f>'กระดาษทำการงบทดลอง '!J41</f>
        <v>3264663.73</v>
      </c>
    </row>
    <row r="42" spans="2:5" ht="15.75">
      <c r="B42" s="90" t="s">
        <v>130</v>
      </c>
      <c r="C42" s="91">
        <v>703</v>
      </c>
      <c r="D42" s="92"/>
      <c r="E42" s="93">
        <f>'กระดาษทำการงบทดลอง '!J42</f>
        <v>4969097.73</v>
      </c>
    </row>
    <row r="43" spans="2:8" ht="21.75" customHeight="1" thickBot="1">
      <c r="B43" s="30"/>
      <c r="C43" s="94"/>
      <c r="D43" s="95">
        <f>SUM(D8:D42)</f>
        <v>19895139.24</v>
      </c>
      <c r="E43" s="95">
        <f>SUM(งบทดลอง!E34:E42)</f>
        <v>19895139.240000002</v>
      </c>
      <c r="G43" s="96"/>
      <c r="H43" s="56"/>
    </row>
    <row r="44" spans="2:7" s="56" customFormat="1" ht="8.25" customHeight="1" thickTop="1">
      <c r="B44" s="30"/>
      <c r="C44" s="97"/>
      <c r="D44" s="98"/>
      <c r="E44" s="98"/>
      <c r="G44" s="96"/>
    </row>
    <row r="45" spans="2:7" s="56" customFormat="1" ht="22.5" customHeight="1">
      <c r="B45" s="50"/>
      <c r="C45" s="50"/>
      <c r="D45" s="73"/>
      <c r="E45" s="73"/>
      <c r="G45" s="96"/>
    </row>
    <row r="46" spans="2:7" s="56" customFormat="1" ht="18.75" customHeight="1">
      <c r="B46" s="50"/>
      <c r="C46" s="50"/>
      <c r="D46" s="73"/>
      <c r="E46" s="73"/>
      <c r="G46" s="96"/>
    </row>
    <row r="47" spans="2:7" s="56" customFormat="1" ht="12.75" customHeight="1">
      <c r="B47" s="50"/>
      <c r="C47" s="50"/>
      <c r="D47" s="73"/>
      <c r="E47" s="73"/>
      <c r="G47" s="96"/>
    </row>
    <row r="48" spans="3:7" s="56" customFormat="1" ht="15.75">
      <c r="C48" s="99"/>
      <c r="D48" s="100"/>
      <c r="E48" s="101"/>
      <c r="G48" s="96"/>
    </row>
    <row r="49" spans="3:7" s="56" customFormat="1" ht="15.75">
      <c r="C49" s="99"/>
      <c r="D49" s="100"/>
      <c r="E49" s="101"/>
      <c r="G49" s="96"/>
    </row>
    <row r="50" spans="3:7" s="56" customFormat="1" ht="15.75">
      <c r="C50" s="99"/>
      <c r="D50" s="100"/>
      <c r="E50" s="101"/>
      <c r="G50" s="96"/>
    </row>
    <row r="51" spans="3:7" s="56" customFormat="1" ht="15.75">
      <c r="C51" s="99"/>
      <c r="D51" s="100"/>
      <c r="E51" s="101"/>
      <c r="G51" s="96"/>
    </row>
    <row r="52" spans="3:7" s="56" customFormat="1" ht="15.75">
      <c r="C52" s="99"/>
      <c r="D52" s="101"/>
      <c r="E52" s="101"/>
      <c r="G52" s="96"/>
    </row>
    <row r="53" spans="3:7" s="56" customFormat="1" ht="15.75">
      <c r="C53" s="99"/>
      <c r="D53" s="101"/>
      <c r="E53" s="101"/>
      <c r="G53" s="96"/>
    </row>
    <row r="54" spans="3:7" s="56" customFormat="1" ht="15.75">
      <c r="C54" s="99"/>
      <c r="D54" s="101"/>
      <c r="E54" s="101"/>
      <c r="G54" s="96"/>
    </row>
    <row r="55" spans="3:7" s="56" customFormat="1" ht="15.75">
      <c r="C55" s="99"/>
      <c r="D55" s="101"/>
      <c r="E55" s="101"/>
      <c r="G55" s="96"/>
    </row>
    <row r="56" spans="3:7" s="56" customFormat="1" ht="15.75">
      <c r="C56" s="99"/>
      <c r="D56" s="100"/>
      <c r="E56" s="101"/>
      <c r="G56" s="96"/>
    </row>
    <row r="57" spans="3:7" s="56" customFormat="1" ht="15.75">
      <c r="C57" s="99"/>
      <c r="D57" s="100"/>
      <c r="E57" s="101"/>
      <c r="G57" s="96"/>
    </row>
    <row r="58" spans="3:7" s="56" customFormat="1" ht="15.75">
      <c r="C58" s="99"/>
      <c r="D58" s="101"/>
      <c r="E58" s="101"/>
      <c r="G58" s="96"/>
    </row>
    <row r="59" spans="3:7" s="56" customFormat="1" ht="15.75">
      <c r="C59" s="97"/>
      <c r="D59" s="100"/>
      <c r="E59" s="101"/>
      <c r="G59" s="96"/>
    </row>
    <row r="60" spans="3:7" s="56" customFormat="1" ht="15.75">
      <c r="C60" s="97"/>
      <c r="D60" s="101"/>
      <c r="E60" s="100"/>
      <c r="G60" s="96"/>
    </row>
    <row r="61" spans="3:7" s="56" customFormat="1" ht="15.75">
      <c r="C61" s="97"/>
      <c r="D61" s="101"/>
      <c r="E61" s="100"/>
      <c r="G61" s="96"/>
    </row>
    <row r="62" spans="3:7" s="56" customFormat="1" ht="15.75">
      <c r="C62" s="97"/>
      <c r="D62" s="101"/>
      <c r="E62" s="100"/>
      <c r="G62" s="96"/>
    </row>
    <row r="63" spans="3:7" s="56" customFormat="1" ht="15.75">
      <c r="C63" s="97"/>
      <c r="D63" s="101"/>
      <c r="E63" s="100"/>
      <c r="G63" s="96"/>
    </row>
    <row r="64" spans="3:7" s="56" customFormat="1" ht="15.75">
      <c r="C64" s="97"/>
      <c r="D64" s="101"/>
      <c r="E64" s="100"/>
      <c r="G64" s="96"/>
    </row>
    <row r="65" spans="3:7" s="56" customFormat="1" ht="15.75">
      <c r="C65" s="97"/>
      <c r="D65" s="101"/>
      <c r="E65" s="100"/>
      <c r="G65" s="96"/>
    </row>
    <row r="66" spans="3:7" s="56" customFormat="1" ht="15.75">
      <c r="C66" s="97"/>
      <c r="D66" s="101"/>
      <c r="E66" s="101"/>
      <c r="G66" s="96"/>
    </row>
    <row r="67" spans="3:7" s="56" customFormat="1" ht="15.75">
      <c r="C67" s="97"/>
      <c r="D67" s="102"/>
      <c r="E67" s="102"/>
      <c r="G67" s="103"/>
    </row>
    <row r="68" spans="3:7" s="56" customFormat="1" ht="15.75">
      <c r="C68" s="97"/>
      <c r="D68" s="102"/>
      <c r="E68" s="102"/>
      <c r="G68" s="96"/>
    </row>
    <row r="69" spans="4:7" s="56" customFormat="1" ht="15.75">
      <c r="D69" s="104"/>
      <c r="E69" s="104"/>
      <c r="G69" s="96"/>
    </row>
    <row r="70" spans="4:7" s="56" customFormat="1" ht="15.75">
      <c r="D70" s="101"/>
      <c r="E70" s="104"/>
      <c r="G70" s="96"/>
    </row>
    <row r="71" spans="4:7" s="56" customFormat="1" ht="15.75">
      <c r="D71" s="101"/>
      <c r="E71" s="104"/>
      <c r="G71" s="96"/>
    </row>
    <row r="72" spans="4:7" s="56" customFormat="1" ht="15.75">
      <c r="D72" s="104"/>
      <c r="E72" s="105"/>
      <c r="G72" s="96"/>
    </row>
    <row r="73" spans="4:7" s="56" customFormat="1" ht="15.75">
      <c r="D73" s="104"/>
      <c r="E73" s="105"/>
      <c r="G73" s="96"/>
    </row>
    <row r="74" spans="4:7" s="56" customFormat="1" ht="15.75">
      <c r="D74" s="104"/>
      <c r="E74" s="104"/>
      <c r="G74" s="96"/>
    </row>
    <row r="75" spans="4:7" s="56" customFormat="1" ht="15.75">
      <c r="D75" s="104"/>
      <c r="E75" s="104"/>
      <c r="G75" s="96"/>
    </row>
    <row r="76" spans="4:7" s="56" customFormat="1" ht="15.75">
      <c r="D76" s="104"/>
      <c r="E76" s="104"/>
      <c r="G76" s="96"/>
    </row>
    <row r="77" spans="4:7" s="56" customFormat="1" ht="15.75">
      <c r="D77" s="104"/>
      <c r="E77" s="104"/>
      <c r="G77" s="96"/>
    </row>
    <row r="78" spans="4:7" s="56" customFormat="1" ht="15.75">
      <c r="D78" s="104"/>
      <c r="E78" s="104"/>
      <c r="G78" s="96"/>
    </row>
    <row r="79" spans="4:7" s="56" customFormat="1" ht="15.75">
      <c r="D79" s="104"/>
      <c r="E79" s="104"/>
      <c r="G79" s="96"/>
    </row>
    <row r="80" spans="4:7" s="56" customFormat="1" ht="15.75">
      <c r="D80" s="104"/>
      <c r="E80" s="104"/>
      <c r="G80" s="96"/>
    </row>
    <row r="81" spans="4:7" s="56" customFormat="1" ht="15.75">
      <c r="D81" s="104"/>
      <c r="E81" s="104"/>
      <c r="G81" s="96"/>
    </row>
    <row r="82" spans="4:7" s="56" customFormat="1" ht="15.75">
      <c r="D82" s="104"/>
      <c r="E82" s="104"/>
      <c r="G82" s="96"/>
    </row>
    <row r="83" spans="4:7" s="56" customFormat="1" ht="15.75">
      <c r="D83" s="104"/>
      <c r="E83" s="104"/>
      <c r="G83" s="96"/>
    </row>
    <row r="84" spans="4:7" s="56" customFormat="1" ht="15.75">
      <c r="D84" s="104"/>
      <c r="E84" s="104"/>
      <c r="G84" s="96"/>
    </row>
    <row r="85" spans="4:7" s="56" customFormat="1" ht="15.75">
      <c r="D85" s="104"/>
      <c r="E85" s="104"/>
      <c r="G85" s="96"/>
    </row>
    <row r="86" spans="4:7" s="56" customFormat="1" ht="15.75">
      <c r="D86" s="104"/>
      <c r="E86" s="104"/>
      <c r="G86" s="96"/>
    </row>
    <row r="87" spans="4:7" s="56" customFormat="1" ht="15.75">
      <c r="D87" s="104"/>
      <c r="E87" s="104"/>
      <c r="G87" s="96"/>
    </row>
    <row r="88" spans="4:7" s="56" customFormat="1" ht="15.75">
      <c r="D88" s="104"/>
      <c r="E88" s="104"/>
      <c r="G88" s="96"/>
    </row>
    <row r="89" spans="4:7" s="56" customFormat="1" ht="15.75">
      <c r="D89" s="104"/>
      <c r="E89" s="104"/>
      <c r="G89" s="96"/>
    </row>
    <row r="90" spans="4:7" s="56" customFormat="1" ht="15.75">
      <c r="D90" s="104"/>
      <c r="E90" s="104"/>
      <c r="G90" s="96"/>
    </row>
    <row r="91" spans="4:7" s="56" customFormat="1" ht="15.75">
      <c r="D91" s="104"/>
      <c r="E91" s="104"/>
      <c r="G91" s="96"/>
    </row>
    <row r="92" spans="4:7" s="56" customFormat="1" ht="15.75">
      <c r="D92" s="104"/>
      <c r="E92" s="104"/>
      <c r="G92" s="96"/>
    </row>
    <row r="93" spans="4:7" s="56" customFormat="1" ht="15.75">
      <c r="D93" s="104"/>
      <c r="E93" s="104"/>
      <c r="G93" s="96"/>
    </row>
    <row r="94" spans="4:7" s="56" customFormat="1" ht="15.75">
      <c r="D94" s="104"/>
      <c r="E94" s="104"/>
      <c r="G94" s="96"/>
    </row>
    <row r="95" spans="4:7" s="56" customFormat="1" ht="15.75">
      <c r="D95" s="104"/>
      <c r="E95" s="104"/>
      <c r="G95" s="96"/>
    </row>
    <row r="96" spans="4:7" s="56" customFormat="1" ht="15.75">
      <c r="D96" s="104"/>
      <c r="E96" s="104"/>
      <c r="G96" s="96"/>
    </row>
    <row r="97" spans="4:7" s="56" customFormat="1" ht="15.75">
      <c r="D97" s="104"/>
      <c r="E97" s="104"/>
      <c r="G97" s="96"/>
    </row>
    <row r="98" spans="4:7" s="56" customFormat="1" ht="15.75">
      <c r="D98" s="104"/>
      <c r="E98" s="104"/>
      <c r="G98" s="96"/>
    </row>
    <row r="99" spans="4:7" s="56" customFormat="1" ht="15.75">
      <c r="D99" s="104"/>
      <c r="E99" s="104"/>
      <c r="G99" s="96"/>
    </row>
    <row r="100" spans="4:7" s="56" customFormat="1" ht="15.75">
      <c r="D100" s="104"/>
      <c r="E100" s="104"/>
      <c r="G100" s="96"/>
    </row>
    <row r="101" spans="4:7" s="56" customFormat="1" ht="15.75">
      <c r="D101" s="104"/>
      <c r="E101" s="104"/>
      <c r="G101" s="96"/>
    </row>
    <row r="102" spans="4:7" s="56" customFormat="1" ht="15.75">
      <c r="D102" s="104"/>
      <c r="E102" s="104"/>
      <c r="G102" s="96"/>
    </row>
    <row r="103" spans="4:7" s="56" customFormat="1" ht="15.75">
      <c r="D103" s="104"/>
      <c r="E103" s="104"/>
      <c r="G103" s="96"/>
    </row>
    <row r="104" spans="4:7" s="56" customFormat="1" ht="15.75">
      <c r="D104" s="104"/>
      <c r="E104" s="104"/>
      <c r="G104" s="96"/>
    </row>
    <row r="105" spans="4:7" s="56" customFormat="1" ht="15.75">
      <c r="D105" s="104"/>
      <c r="E105" s="104"/>
      <c r="G105" s="96"/>
    </row>
    <row r="106" spans="4:7" s="56" customFormat="1" ht="15.75">
      <c r="D106" s="104"/>
      <c r="E106" s="104"/>
      <c r="G106" s="96"/>
    </row>
    <row r="107" spans="4:7" s="56" customFormat="1" ht="15.75">
      <c r="D107" s="104"/>
      <c r="E107" s="104"/>
      <c r="G107" s="96"/>
    </row>
    <row r="108" spans="4:7" s="56" customFormat="1" ht="15.75">
      <c r="D108" s="104"/>
      <c r="E108" s="104"/>
      <c r="G108" s="96"/>
    </row>
    <row r="109" spans="4:7" s="56" customFormat="1" ht="15.75">
      <c r="D109" s="104"/>
      <c r="E109" s="104"/>
      <c r="G109" s="96"/>
    </row>
    <row r="110" spans="4:7" s="56" customFormat="1" ht="15.75">
      <c r="D110" s="104"/>
      <c r="E110" s="104"/>
      <c r="G110" s="96"/>
    </row>
    <row r="111" spans="4:7" s="56" customFormat="1" ht="15.75">
      <c r="D111" s="104"/>
      <c r="E111" s="104"/>
      <c r="G111" s="96"/>
    </row>
    <row r="112" spans="4:7" s="56" customFormat="1" ht="15.75">
      <c r="D112" s="104"/>
      <c r="E112" s="104"/>
      <c r="G112" s="96"/>
    </row>
    <row r="113" spans="4:7" s="56" customFormat="1" ht="15.75">
      <c r="D113" s="104"/>
      <c r="E113" s="104"/>
      <c r="G113" s="96"/>
    </row>
    <row r="114" spans="4:7" s="56" customFormat="1" ht="15.75">
      <c r="D114" s="104"/>
      <c r="E114" s="104"/>
      <c r="G114" s="96"/>
    </row>
    <row r="115" spans="4:7" s="56" customFormat="1" ht="15.75">
      <c r="D115" s="104"/>
      <c r="E115" s="104"/>
      <c r="G115" s="96"/>
    </row>
    <row r="116" spans="4:7" s="56" customFormat="1" ht="15.75">
      <c r="D116" s="104"/>
      <c r="E116" s="104"/>
      <c r="G116" s="96"/>
    </row>
    <row r="117" spans="4:7" s="56" customFormat="1" ht="15.75">
      <c r="D117" s="104"/>
      <c r="E117" s="104"/>
      <c r="G117" s="96"/>
    </row>
    <row r="118" spans="4:7" s="56" customFormat="1" ht="15.75">
      <c r="D118" s="104"/>
      <c r="E118" s="104"/>
      <c r="G118" s="96"/>
    </row>
    <row r="119" spans="4:7" s="56" customFormat="1" ht="15.75">
      <c r="D119" s="104"/>
      <c r="E119" s="104"/>
      <c r="G119" s="96"/>
    </row>
    <row r="120" spans="4:7" s="56" customFormat="1" ht="15.75">
      <c r="D120" s="104"/>
      <c r="E120" s="104"/>
      <c r="G120" s="96"/>
    </row>
    <row r="121" spans="4:7" s="56" customFormat="1" ht="15.75">
      <c r="D121" s="104"/>
      <c r="E121" s="104"/>
      <c r="G121" s="96"/>
    </row>
    <row r="122" spans="4:7" s="56" customFormat="1" ht="15.75">
      <c r="D122" s="104"/>
      <c r="E122" s="104"/>
      <c r="G122" s="96"/>
    </row>
    <row r="123" spans="4:7" s="56" customFormat="1" ht="15.75">
      <c r="D123" s="104"/>
      <c r="E123" s="104"/>
      <c r="G123" s="96"/>
    </row>
    <row r="124" spans="4:8" s="56" customFormat="1" ht="15.75">
      <c r="D124" s="104"/>
      <c r="E124" s="104"/>
      <c r="G124" s="72"/>
      <c r="H124" s="26"/>
    </row>
    <row r="125" spans="2:5" ht="15.75">
      <c r="B125" s="56"/>
      <c r="C125" s="56"/>
      <c r="D125" s="104"/>
      <c r="E125" s="104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B1:L102"/>
  <sheetViews>
    <sheetView zoomScaleSheetLayoutView="100" zoomScalePageLayoutView="0" workbookViewId="0" topLeftCell="B57">
      <selection activeCell="K63" sqref="K63"/>
    </sheetView>
  </sheetViews>
  <sheetFormatPr defaultColWidth="9.140625" defaultRowHeight="21.75"/>
  <cols>
    <col min="1" max="1" width="1.1484375" style="107" hidden="1" customWidth="1"/>
    <col min="2" max="3" width="16.140625" style="107" customWidth="1"/>
    <col min="4" max="4" width="32.57421875" style="107" customWidth="1"/>
    <col min="5" max="5" width="7.8515625" style="107" customWidth="1"/>
    <col min="6" max="6" width="16.00390625" style="107" customWidth="1"/>
    <col min="7" max="7" width="2.7109375" style="107" customWidth="1"/>
    <col min="8" max="9" width="2.8515625" style="107" customWidth="1"/>
    <col min="10" max="10" width="11.8515625" style="107" customWidth="1"/>
    <col min="11" max="11" width="14.00390625" style="107" customWidth="1"/>
    <col min="12" max="16384" width="9.140625" style="107" customWidth="1"/>
  </cols>
  <sheetData>
    <row r="1" spans="2:6" ht="23.25" customHeight="1">
      <c r="B1" s="385" t="s">
        <v>131</v>
      </c>
      <c r="C1" s="385"/>
      <c r="D1" s="385"/>
      <c r="E1" s="385"/>
      <c r="F1" s="385"/>
    </row>
    <row r="2" spans="2:6" ht="23.25" customHeight="1">
      <c r="B2" s="385" t="s">
        <v>421</v>
      </c>
      <c r="C2" s="385"/>
      <c r="D2" s="385"/>
      <c r="E2" s="385"/>
      <c r="F2" s="385"/>
    </row>
    <row r="3" spans="2:6" ht="23.25" customHeight="1">
      <c r="B3" s="108"/>
      <c r="C3" s="108"/>
      <c r="D3" s="108"/>
      <c r="E3" s="109" t="s">
        <v>488</v>
      </c>
      <c r="F3" s="109"/>
    </row>
    <row r="4" spans="2:6" ht="23.25" customHeight="1">
      <c r="B4" s="385" t="s">
        <v>58</v>
      </c>
      <c r="C4" s="385"/>
      <c r="D4" s="385"/>
      <c r="E4" s="385"/>
      <c r="F4" s="385"/>
    </row>
    <row r="5" spans="2:6" ht="23.25" customHeight="1">
      <c r="B5" s="108"/>
      <c r="C5" s="108"/>
      <c r="D5" s="109" t="s">
        <v>575</v>
      </c>
      <c r="E5" s="109"/>
      <c r="F5" s="108"/>
    </row>
    <row r="6" spans="2:6" ht="5.25" customHeight="1" thickBot="1">
      <c r="B6" s="110"/>
      <c r="C6" s="110"/>
      <c r="D6" s="110"/>
      <c r="E6" s="110"/>
      <c r="F6" s="110"/>
    </row>
    <row r="7" spans="2:6" ht="18" thickTop="1">
      <c r="B7" s="386" t="s">
        <v>33</v>
      </c>
      <c r="C7" s="387"/>
      <c r="D7" s="111"/>
      <c r="E7" s="112"/>
      <c r="F7" s="113" t="s">
        <v>36</v>
      </c>
    </row>
    <row r="8" spans="2:6" ht="17.25">
      <c r="B8" s="114" t="s">
        <v>34</v>
      </c>
      <c r="C8" s="114" t="s">
        <v>35</v>
      </c>
      <c r="D8" s="33" t="s">
        <v>27</v>
      </c>
      <c r="E8" s="115" t="s">
        <v>28</v>
      </c>
      <c r="F8" s="116" t="s">
        <v>35</v>
      </c>
    </row>
    <row r="9" spans="2:6" ht="18" thickBot="1">
      <c r="B9" s="117" t="s">
        <v>20</v>
      </c>
      <c r="C9" s="117" t="s">
        <v>20</v>
      </c>
      <c r="D9" s="118"/>
      <c r="E9" s="119"/>
      <c r="F9" s="120" t="s">
        <v>20</v>
      </c>
    </row>
    <row r="10" spans="2:6" ht="18" thickTop="1">
      <c r="B10" s="121"/>
      <c r="C10" s="122">
        <v>11805463.47</v>
      </c>
      <c r="D10" s="107" t="s">
        <v>37</v>
      </c>
      <c r="E10" s="112"/>
      <c r="F10" s="123">
        <v>11916675.6</v>
      </c>
    </row>
    <row r="11" spans="2:6" ht="17.25">
      <c r="B11" s="121"/>
      <c r="C11" s="123"/>
      <c r="D11" s="124" t="s">
        <v>478</v>
      </c>
      <c r="E11" s="125"/>
      <c r="F11" s="123"/>
    </row>
    <row r="12" spans="2:6" ht="17.25">
      <c r="B12" s="121">
        <v>79000</v>
      </c>
      <c r="C12" s="123">
        <v>61523.6</v>
      </c>
      <c r="D12" s="107" t="s">
        <v>38</v>
      </c>
      <c r="E12" s="125">
        <v>100</v>
      </c>
      <c r="F12" s="126">
        <f>หมายเหตุประกอบงบ!C4</f>
        <v>21616.77</v>
      </c>
    </row>
    <row r="13" spans="2:6" ht="17.25">
      <c r="B13" s="121">
        <v>13650</v>
      </c>
      <c r="C13" s="123">
        <v>81410.5</v>
      </c>
      <c r="D13" s="107" t="s">
        <v>39</v>
      </c>
      <c r="E13" s="125">
        <v>120</v>
      </c>
      <c r="F13" s="126">
        <f>หมายเหตุประกอบงบ!C7</f>
        <v>7173</v>
      </c>
    </row>
    <row r="14" spans="2:6" ht="17.25">
      <c r="B14" s="121">
        <v>39745</v>
      </c>
      <c r="C14" s="123">
        <v>15362.57</v>
      </c>
      <c r="D14" s="107" t="s">
        <v>40</v>
      </c>
      <c r="E14" s="125">
        <v>200</v>
      </c>
      <c r="F14" s="126">
        <f>หมายเหตุประกอบงบ!C18</f>
        <v>0</v>
      </c>
    </row>
    <row r="15" spans="2:6" ht="17.25">
      <c r="B15" s="127">
        <v>0</v>
      </c>
      <c r="C15" s="123"/>
      <c r="D15" s="107" t="s">
        <v>41</v>
      </c>
      <c r="E15" s="125">
        <v>250</v>
      </c>
      <c r="F15" s="126"/>
    </row>
    <row r="16" spans="2:6" ht="17.25">
      <c r="B16" s="121">
        <v>18000</v>
      </c>
      <c r="C16" s="126">
        <v>45300</v>
      </c>
      <c r="D16" s="107" t="s">
        <v>42</v>
      </c>
      <c r="E16" s="125">
        <v>300</v>
      </c>
      <c r="F16" s="126">
        <f>หมายเหตุประกอบงบ!C20</f>
        <v>20300</v>
      </c>
    </row>
    <row r="17" spans="2:6" ht="17.25">
      <c r="B17" s="121">
        <v>0</v>
      </c>
      <c r="C17" s="123"/>
      <c r="D17" s="107" t="s">
        <v>68</v>
      </c>
      <c r="E17" s="125">
        <v>350</v>
      </c>
      <c r="F17" s="126"/>
    </row>
    <row r="18" spans="2:6" ht="17.25">
      <c r="B18" s="121">
        <v>7483331</v>
      </c>
      <c r="C18" s="123">
        <v>2947087.96</v>
      </c>
      <c r="D18" s="107" t="s">
        <v>43</v>
      </c>
      <c r="E18" s="125">
        <v>1000</v>
      </c>
      <c r="F18" s="126">
        <f>หมายเหตุประกอบงบ!C24</f>
        <v>832098.2000000001</v>
      </c>
    </row>
    <row r="19" spans="2:6" ht="17.25">
      <c r="B19" s="121">
        <v>6885347</v>
      </c>
      <c r="C19" s="126">
        <v>5197938</v>
      </c>
      <c r="D19" s="107" t="s">
        <v>44</v>
      </c>
      <c r="E19" s="125">
        <v>2000</v>
      </c>
      <c r="F19" s="123">
        <f>หมายเหตุประกอบงบ!C34</f>
        <v>2523816</v>
      </c>
    </row>
    <row r="20" spans="2:6" ht="18" thickBot="1">
      <c r="B20" s="128">
        <f>SUM(B12:B19)</f>
        <v>14519073</v>
      </c>
      <c r="C20" s="129">
        <f>SUM(C12:C19)</f>
        <v>8348622.63</v>
      </c>
      <c r="E20" s="125"/>
      <c r="F20" s="130">
        <f>SUM(F12:F19)</f>
        <v>3405003.97</v>
      </c>
    </row>
    <row r="21" spans="2:6" ht="18" thickTop="1">
      <c r="B21" s="131"/>
      <c r="C21" s="123">
        <v>288000</v>
      </c>
      <c r="D21" s="107" t="s">
        <v>423</v>
      </c>
      <c r="E21" s="125"/>
      <c r="F21" s="133">
        <v>0</v>
      </c>
    </row>
    <row r="22" spans="2:6" ht="17.25">
      <c r="B22" s="131"/>
      <c r="C22" s="123"/>
      <c r="D22" s="107" t="s">
        <v>428</v>
      </c>
      <c r="E22" s="125"/>
      <c r="F22" s="133">
        <f>หมายเหตุประกอบงบ!C37</f>
        <v>0</v>
      </c>
    </row>
    <row r="23" spans="2:6" ht="17.25">
      <c r="B23" s="131"/>
      <c r="C23" s="123">
        <v>1134000</v>
      </c>
      <c r="D23" s="107" t="s">
        <v>506</v>
      </c>
      <c r="E23" s="125">
        <v>3000</v>
      </c>
      <c r="F23" s="133">
        <v>0</v>
      </c>
    </row>
    <row r="24" spans="2:6" ht="17.25">
      <c r="B24" s="131"/>
      <c r="C24" s="123">
        <v>174500</v>
      </c>
      <c r="D24" s="107" t="s">
        <v>507</v>
      </c>
      <c r="E24" s="125">
        <v>3000</v>
      </c>
      <c r="F24" s="133">
        <v>0</v>
      </c>
    </row>
    <row r="25" spans="3:6" ht="17.25">
      <c r="C25" s="123"/>
      <c r="D25" s="107" t="s">
        <v>193</v>
      </c>
      <c r="E25" s="134">
        <v>602</v>
      </c>
      <c r="F25" s="123"/>
    </row>
    <row r="26" spans="3:6" ht="17.25">
      <c r="C26" s="123">
        <v>2</v>
      </c>
      <c r="D26" s="107" t="s">
        <v>132</v>
      </c>
      <c r="E26" s="134">
        <v>600</v>
      </c>
      <c r="F26" s="123">
        <v>0</v>
      </c>
    </row>
    <row r="27" spans="3:6" ht="17.25">
      <c r="C27" s="123"/>
      <c r="D27" s="107" t="s">
        <v>219</v>
      </c>
      <c r="E27" s="134"/>
      <c r="F27" s="123"/>
    </row>
    <row r="28" spans="3:6" ht="17.25">
      <c r="C28" s="123">
        <v>68909.64</v>
      </c>
      <c r="D28" s="107" t="s">
        <v>151</v>
      </c>
      <c r="E28" s="134">
        <v>900</v>
      </c>
      <c r="F28" s="133">
        <f>หมายเหตุประกอบงบ!C60</f>
        <v>24273.92</v>
      </c>
    </row>
    <row r="29" spans="3:6" ht="17.25">
      <c r="C29" s="123">
        <v>1380</v>
      </c>
      <c r="D29" s="107" t="s">
        <v>77</v>
      </c>
      <c r="E29" s="134">
        <v>700</v>
      </c>
      <c r="F29" s="123">
        <v>0</v>
      </c>
    </row>
    <row r="30" spans="3:6" ht="17.25">
      <c r="C30" s="123"/>
      <c r="D30" s="107" t="s">
        <v>410</v>
      </c>
      <c r="E30" s="134"/>
      <c r="F30" s="123"/>
    </row>
    <row r="31" spans="3:6" ht="17.25">
      <c r="C31" s="123"/>
      <c r="D31" s="107" t="s">
        <v>422</v>
      </c>
      <c r="E31" s="134"/>
      <c r="F31" s="123"/>
    </row>
    <row r="32" spans="3:6" ht="17.25">
      <c r="C32" s="123">
        <v>222200</v>
      </c>
      <c r="D32" s="107" t="s">
        <v>133</v>
      </c>
      <c r="E32" s="134">
        <v>90</v>
      </c>
      <c r="F32" s="123">
        <v>160200</v>
      </c>
    </row>
    <row r="33" spans="3:6" ht="17.25">
      <c r="C33" s="123">
        <v>651000</v>
      </c>
      <c r="D33" s="107" t="s">
        <v>508</v>
      </c>
      <c r="E33" s="134"/>
      <c r="F33" s="123"/>
    </row>
    <row r="34" spans="3:6" ht="17.25">
      <c r="C34" s="123">
        <v>0</v>
      </c>
      <c r="D34" s="107" t="s">
        <v>494</v>
      </c>
      <c r="E34" s="134"/>
      <c r="F34" s="123">
        <v>0</v>
      </c>
    </row>
    <row r="35" spans="3:6" ht="17.25">
      <c r="C35" s="123"/>
      <c r="D35" s="107" t="s">
        <v>493</v>
      </c>
      <c r="E35" s="125"/>
      <c r="F35" s="123"/>
    </row>
    <row r="36" spans="3:6" ht="17.25">
      <c r="C36" s="135">
        <f>SUM(C21:C35)</f>
        <v>2539991.6399999997</v>
      </c>
      <c r="E36" s="125"/>
      <c r="F36" s="135">
        <f>SUM(F21:F35)</f>
        <v>184473.91999999998</v>
      </c>
    </row>
    <row r="37" spans="3:6" ht="18" thickBot="1">
      <c r="C37" s="129">
        <f>SUM(C36,C20)</f>
        <v>10888614.27</v>
      </c>
      <c r="D37" s="107" t="s">
        <v>45</v>
      </c>
      <c r="E37" s="136"/>
      <c r="F37" s="130">
        <f>SUM(F36,F20)</f>
        <v>3589477.89</v>
      </c>
    </row>
    <row r="38" spans="3:6" ht="18" thickTop="1">
      <c r="C38" s="131"/>
      <c r="E38" s="137"/>
      <c r="F38" s="131"/>
    </row>
    <row r="39" spans="3:6" ht="17.25">
      <c r="C39" s="131"/>
      <c r="E39" s="137"/>
      <c r="F39" s="131"/>
    </row>
    <row r="40" spans="3:6" ht="17.25">
      <c r="C40" s="131"/>
      <c r="E40" s="137"/>
      <c r="F40" s="131"/>
    </row>
    <row r="41" spans="3:6" ht="17.25">
      <c r="C41" s="131"/>
      <c r="E41" s="137"/>
      <c r="F41" s="131"/>
    </row>
    <row r="42" spans="3:6" ht="17.25">
      <c r="C42" s="131"/>
      <c r="E42" s="137"/>
      <c r="F42" s="131"/>
    </row>
    <row r="43" spans="3:6" ht="17.25">
      <c r="C43" s="131"/>
      <c r="E43" s="137"/>
      <c r="F43" s="131"/>
    </row>
    <row r="44" spans="3:6" ht="17.25">
      <c r="C44" s="131"/>
      <c r="E44" s="137"/>
      <c r="F44" s="131"/>
    </row>
    <row r="45" spans="3:6" ht="17.25">
      <c r="C45" s="131"/>
      <c r="E45" s="137"/>
      <c r="F45" s="131"/>
    </row>
    <row r="46" spans="3:6" ht="17.25">
      <c r="C46" s="131"/>
      <c r="E46" s="137"/>
      <c r="F46" s="131"/>
    </row>
    <row r="47" spans="3:6" ht="17.25">
      <c r="C47" s="131"/>
      <c r="E47" s="137"/>
      <c r="F47" s="131"/>
    </row>
    <row r="48" spans="3:6" ht="17.25">
      <c r="C48" s="131"/>
      <c r="E48" s="137"/>
      <c r="F48" s="131"/>
    </row>
    <row r="49" spans="3:6" ht="17.25">
      <c r="C49" s="131"/>
      <c r="E49" s="137"/>
      <c r="F49" s="131"/>
    </row>
    <row r="50" spans="3:6" ht="17.25">
      <c r="C50" s="131"/>
      <c r="E50" s="137"/>
      <c r="F50" s="131"/>
    </row>
    <row r="51" spans="3:6" ht="17.25">
      <c r="C51" s="131"/>
      <c r="E51" s="137"/>
      <c r="F51" s="131"/>
    </row>
    <row r="52" spans="3:6" ht="17.25">
      <c r="C52" s="131"/>
      <c r="E52" s="137"/>
      <c r="F52" s="131"/>
    </row>
    <row r="53" spans="3:6" ht="17.25">
      <c r="C53" s="131"/>
      <c r="E53" s="137"/>
      <c r="F53" s="131"/>
    </row>
    <row r="54" spans="3:6" ht="18" thickBot="1">
      <c r="C54" s="131"/>
      <c r="E54" s="137"/>
      <c r="F54" s="131"/>
    </row>
    <row r="55" spans="2:6" ht="17.25" customHeight="1" thickTop="1">
      <c r="B55" s="388" t="s">
        <v>33</v>
      </c>
      <c r="C55" s="389"/>
      <c r="D55" s="138"/>
      <c r="E55" s="139"/>
      <c r="F55" s="113" t="s">
        <v>36</v>
      </c>
    </row>
    <row r="56" spans="2:6" ht="17.25" customHeight="1">
      <c r="B56" s="114" t="s">
        <v>34</v>
      </c>
      <c r="C56" s="116" t="s">
        <v>35</v>
      </c>
      <c r="D56" s="34" t="s">
        <v>27</v>
      </c>
      <c r="E56" s="115" t="s">
        <v>28</v>
      </c>
      <c r="F56" s="116" t="s">
        <v>35</v>
      </c>
    </row>
    <row r="57" spans="2:6" ht="17.25" customHeight="1" thickBot="1">
      <c r="B57" s="117" t="s">
        <v>20</v>
      </c>
      <c r="C57" s="120" t="s">
        <v>20</v>
      </c>
      <c r="D57" s="110"/>
      <c r="E57" s="119"/>
      <c r="F57" s="120" t="s">
        <v>20</v>
      </c>
    </row>
    <row r="58" spans="2:10" ht="17.25" customHeight="1" thickTop="1">
      <c r="B58" s="121"/>
      <c r="C58" s="123"/>
      <c r="D58" s="124" t="s">
        <v>46</v>
      </c>
      <c r="E58" s="134"/>
      <c r="F58" s="123"/>
      <c r="J58" s="140"/>
    </row>
    <row r="59" spans="2:10" ht="17.25" customHeight="1">
      <c r="B59" s="141">
        <v>485369</v>
      </c>
      <c r="C59" s="142">
        <v>229325</v>
      </c>
      <c r="D59" s="143" t="s">
        <v>47</v>
      </c>
      <c r="E59" s="144">
        <v>5000</v>
      </c>
      <c r="F59" s="142">
        <v>127302</v>
      </c>
      <c r="J59" s="145"/>
    </row>
    <row r="60" spans="2:11" ht="17.25" customHeight="1">
      <c r="B60" s="141">
        <v>2779800</v>
      </c>
      <c r="C60" s="142">
        <v>1146542</v>
      </c>
      <c r="D60" s="143" t="s">
        <v>48</v>
      </c>
      <c r="E60" s="144">
        <v>5100</v>
      </c>
      <c r="F60" s="142">
        <v>229522</v>
      </c>
      <c r="J60" s="107" t="s">
        <v>444</v>
      </c>
      <c r="K60" s="146">
        <f>C59+C60+C61+C62+C63+C64+C66+C68+C70+C72+C74+C76</f>
        <v>2725163.17</v>
      </c>
    </row>
    <row r="61" spans="2:10" ht="17.25" customHeight="1">
      <c r="B61" s="141">
        <v>103200</v>
      </c>
      <c r="C61" s="142">
        <v>42200</v>
      </c>
      <c r="D61" s="143" t="s">
        <v>49</v>
      </c>
      <c r="E61" s="144">
        <v>5120</v>
      </c>
      <c r="F61" s="142">
        <v>8440</v>
      </c>
      <c r="J61" s="145"/>
    </row>
    <row r="62" spans="2:10" ht="17.25" customHeight="1">
      <c r="B62" s="141">
        <v>876240</v>
      </c>
      <c r="C62" s="142">
        <v>365100</v>
      </c>
      <c r="D62" s="143" t="s">
        <v>50</v>
      </c>
      <c r="E62" s="144">
        <v>5130</v>
      </c>
      <c r="F62" s="142">
        <v>73020</v>
      </c>
      <c r="J62" s="145"/>
    </row>
    <row r="63" spans="2:10" ht="17.25" customHeight="1">
      <c r="B63" s="141">
        <v>1988015</v>
      </c>
      <c r="C63" s="142">
        <v>594162</v>
      </c>
      <c r="D63" s="143" t="s">
        <v>51</v>
      </c>
      <c r="E63" s="144">
        <v>5200</v>
      </c>
      <c r="F63" s="142">
        <v>108160</v>
      </c>
      <c r="J63" s="145"/>
    </row>
    <row r="64" spans="2:12" ht="17.25" customHeight="1">
      <c r="B64" s="141">
        <v>1045613</v>
      </c>
      <c r="C64" s="142">
        <v>190086.96</v>
      </c>
      <c r="D64" s="143" t="s">
        <v>52</v>
      </c>
      <c r="E64" s="144">
        <v>5250</v>
      </c>
      <c r="F64" s="142">
        <v>62636</v>
      </c>
      <c r="J64" s="145"/>
      <c r="K64" s="147"/>
      <c r="L64" s="146"/>
    </row>
    <row r="65" spans="2:12" ht="17.25" customHeight="1">
      <c r="B65" s="141">
        <v>1389387</v>
      </c>
      <c r="C65" s="142">
        <v>288550</v>
      </c>
      <c r="D65" s="143" t="s">
        <v>52</v>
      </c>
      <c r="E65" s="144">
        <v>6250</v>
      </c>
      <c r="F65" s="142">
        <v>98550</v>
      </c>
      <c r="J65" s="145"/>
      <c r="K65" s="147"/>
      <c r="L65" s="146"/>
    </row>
    <row r="66" spans="2:10" ht="17.25" customHeight="1">
      <c r="B66" s="141">
        <v>250000</v>
      </c>
      <c r="C66" s="142">
        <v>156989.65</v>
      </c>
      <c r="D66" s="143" t="s">
        <v>53</v>
      </c>
      <c r="E66" s="144">
        <v>5270</v>
      </c>
      <c r="F66" s="142">
        <v>32239</v>
      </c>
      <c r="J66" s="145"/>
    </row>
    <row r="67" spans="2:10" ht="17.25" customHeight="1">
      <c r="B67" s="141">
        <v>952560</v>
      </c>
      <c r="C67" s="142">
        <v>93387.16</v>
      </c>
      <c r="D67" s="143" t="s">
        <v>53</v>
      </c>
      <c r="E67" s="144">
        <v>6270</v>
      </c>
      <c r="F67" s="142">
        <v>48936.6</v>
      </c>
      <c r="J67" s="145"/>
    </row>
    <row r="68" spans="2:10" ht="17.25" customHeight="1">
      <c r="B68" s="141">
        <v>2000</v>
      </c>
      <c r="C68" s="142">
        <v>757.56</v>
      </c>
      <c r="D68" s="143" t="s">
        <v>54</v>
      </c>
      <c r="E68" s="144">
        <v>5300</v>
      </c>
      <c r="F68" s="142">
        <v>211.86</v>
      </c>
      <c r="J68" s="145"/>
    </row>
    <row r="69" spans="2:10" ht="17.25" customHeight="1">
      <c r="B69" s="141">
        <v>157000</v>
      </c>
      <c r="C69" s="142">
        <v>36437.73</v>
      </c>
      <c r="D69" s="143" t="s">
        <v>54</v>
      </c>
      <c r="E69" s="144">
        <v>6300</v>
      </c>
      <c r="F69" s="142">
        <v>7493.56</v>
      </c>
      <c r="J69" s="145"/>
    </row>
    <row r="70" spans="2:10" ht="17.25" customHeight="1">
      <c r="B70" s="141">
        <v>0</v>
      </c>
      <c r="C70" s="142">
        <v>0</v>
      </c>
      <c r="D70" s="143" t="s">
        <v>55</v>
      </c>
      <c r="E70" s="144">
        <v>5400</v>
      </c>
      <c r="F70" s="142">
        <v>0</v>
      </c>
      <c r="J70" s="145"/>
    </row>
    <row r="71" spans="2:10" ht="17.25" customHeight="1">
      <c r="B71" s="141">
        <v>1290200</v>
      </c>
      <c r="C71" s="142">
        <v>481685</v>
      </c>
      <c r="D71" s="143" t="s">
        <v>55</v>
      </c>
      <c r="E71" s="144">
        <v>6400</v>
      </c>
      <c r="F71" s="142">
        <v>0</v>
      </c>
      <c r="J71" s="145"/>
    </row>
    <row r="72" spans="2:10" ht="17.25" customHeight="1">
      <c r="B72" s="141">
        <v>0</v>
      </c>
      <c r="C72" s="142">
        <v>0</v>
      </c>
      <c r="D72" s="143" t="s">
        <v>56</v>
      </c>
      <c r="E72" s="144">
        <v>5450</v>
      </c>
      <c r="F72" s="142">
        <v>0</v>
      </c>
      <c r="J72" s="145"/>
    </row>
    <row r="73" spans="2:10" ht="17.25" customHeight="1">
      <c r="B73" s="141">
        <v>185200</v>
      </c>
      <c r="C73" s="142">
        <v>109500</v>
      </c>
      <c r="D73" s="143" t="s">
        <v>56</v>
      </c>
      <c r="E73" s="144">
        <v>6450</v>
      </c>
      <c r="F73" s="142">
        <v>0</v>
      </c>
      <c r="J73" s="145"/>
    </row>
    <row r="74" spans="2:10" ht="17.25" customHeight="1">
      <c r="B74" s="141">
        <v>0</v>
      </c>
      <c r="C74" s="142">
        <v>0</v>
      </c>
      <c r="D74" s="143" t="s">
        <v>57</v>
      </c>
      <c r="E74" s="144">
        <v>5500</v>
      </c>
      <c r="F74" s="142">
        <v>0</v>
      </c>
      <c r="J74" s="145"/>
    </row>
    <row r="75" spans="2:10" ht="17.25" customHeight="1">
      <c r="B75" s="141">
        <v>1150000</v>
      </c>
      <c r="C75" s="142">
        <v>0</v>
      </c>
      <c r="D75" s="143" t="s">
        <v>57</v>
      </c>
      <c r="E75" s="144">
        <v>6500</v>
      </c>
      <c r="F75" s="142">
        <v>0</v>
      </c>
      <c r="J75" s="145"/>
    </row>
    <row r="76" spans="2:10" ht="17.25" customHeight="1">
      <c r="B76" s="141">
        <v>0</v>
      </c>
      <c r="C76" s="142">
        <v>0</v>
      </c>
      <c r="D76" s="143" t="s">
        <v>185</v>
      </c>
      <c r="E76" s="144">
        <v>5550</v>
      </c>
      <c r="F76" s="142">
        <v>0</v>
      </c>
      <c r="J76" s="145"/>
    </row>
    <row r="77" spans="2:10" ht="17.25" customHeight="1">
      <c r="B77" s="121">
        <v>1748000</v>
      </c>
      <c r="C77" s="142">
        <v>615500</v>
      </c>
      <c r="D77" s="107" t="s">
        <v>185</v>
      </c>
      <c r="E77" s="134">
        <v>6550</v>
      </c>
      <c r="F77" s="123">
        <v>122000</v>
      </c>
      <c r="J77" s="145"/>
    </row>
    <row r="78" spans="2:10" ht="17.25" customHeight="1" thickBot="1">
      <c r="B78" s="128">
        <f>SUM(B59:B77)</f>
        <v>14402584</v>
      </c>
      <c r="C78" s="148">
        <f>SUM(C59:C77)</f>
        <v>4350223.0600000005</v>
      </c>
      <c r="D78" s="149"/>
      <c r="E78" s="134"/>
      <c r="F78" s="130">
        <f>SUM(F59:F77)</f>
        <v>918511.02</v>
      </c>
      <c r="J78" s="140"/>
    </row>
    <row r="79" spans="2:10" ht="17.25" customHeight="1" thickTop="1">
      <c r="B79" s="150"/>
      <c r="C79" s="151">
        <v>1124300</v>
      </c>
      <c r="D79" s="152" t="s">
        <v>542</v>
      </c>
      <c r="E79" s="115">
        <v>700</v>
      </c>
      <c r="F79" s="153">
        <v>33650</v>
      </c>
      <c r="J79" s="140"/>
    </row>
    <row r="80" spans="2:10" ht="17.25" customHeight="1">
      <c r="B80" s="150"/>
      <c r="C80" s="151">
        <v>288000</v>
      </c>
      <c r="D80" s="152" t="s">
        <v>543</v>
      </c>
      <c r="E80" s="115"/>
      <c r="F80" s="153">
        <v>288000</v>
      </c>
      <c r="J80" s="140"/>
    </row>
    <row r="81" spans="2:10" ht="17.25" customHeight="1">
      <c r="B81" s="150"/>
      <c r="C81" s="151">
        <v>959500</v>
      </c>
      <c r="D81" s="152" t="s">
        <v>544</v>
      </c>
      <c r="E81" s="115"/>
      <c r="F81" s="153">
        <v>191500</v>
      </c>
      <c r="J81" s="140"/>
    </row>
    <row r="82" spans="2:10" ht="17.25" customHeight="1">
      <c r="B82" s="150"/>
      <c r="C82" s="151">
        <v>36000</v>
      </c>
      <c r="D82" s="152" t="s">
        <v>545</v>
      </c>
      <c r="E82" s="115"/>
      <c r="F82" s="153">
        <v>6000</v>
      </c>
      <c r="J82" s="140"/>
    </row>
    <row r="83" spans="2:10" ht="17.25" customHeight="1">
      <c r="B83" s="150"/>
      <c r="C83" s="151">
        <v>0</v>
      </c>
      <c r="D83" s="152" t="s">
        <v>546</v>
      </c>
      <c r="E83" s="115"/>
      <c r="F83" s="153">
        <v>0</v>
      </c>
      <c r="J83" s="140"/>
    </row>
    <row r="84" spans="2:6" ht="17.25" customHeight="1">
      <c r="B84" s="150"/>
      <c r="C84" s="151">
        <v>651851</v>
      </c>
      <c r="D84" s="152" t="s">
        <v>547</v>
      </c>
      <c r="E84" s="115"/>
      <c r="F84" s="153">
        <v>0</v>
      </c>
    </row>
    <row r="85" spans="2:6" ht="17.25" customHeight="1">
      <c r="B85" s="150"/>
      <c r="C85" s="151">
        <v>315346.5</v>
      </c>
      <c r="D85" s="152" t="s">
        <v>548</v>
      </c>
      <c r="E85" s="115"/>
      <c r="F85" s="153">
        <v>0</v>
      </c>
    </row>
    <row r="86" spans="2:6" ht="17.25" customHeight="1">
      <c r="B86" s="150"/>
      <c r="C86" s="151">
        <v>65</v>
      </c>
      <c r="D86" s="152" t="s">
        <v>549</v>
      </c>
      <c r="E86" s="115"/>
      <c r="F86" s="153">
        <v>0</v>
      </c>
    </row>
    <row r="87" spans="2:6" ht="17.25" customHeight="1">
      <c r="B87" s="133"/>
      <c r="C87" s="154">
        <v>74828.69</v>
      </c>
      <c r="D87" s="152" t="s">
        <v>550</v>
      </c>
      <c r="E87" s="134">
        <v>900</v>
      </c>
      <c r="F87" s="133">
        <f>หมายเหตุประกอบงบ!C74</f>
        <v>9428.98</v>
      </c>
    </row>
    <row r="88" spans="2:6" ht="17.25" customHeight="1">
      <c r="B88" s="155"/>
      <c r="C88" s="154">
        <v>645000</v>
      </c>
      <c r="D88" s="156" t="s">
        <v>551</v>
      </c>
      <c r="E88" s="134"/>
      <c r="F88" s="123">
        <v>0</v>
      </c>
    </row>
    <row r="89" spans="2:6" ht="17.25" customHeight="1">
      <c r="B89" s="155"/>
      <c r="C89" s="151">
        <v>222200</v>
      </c>
      <c r="D89" s="156" t="s">
        <v>552</v>
      </c>
      <c r="E89" s="157">
        <v>90</v>
      </c>
      <c r="F89" s="142">
        <v>32300</v>
      </c>
    </row>
    <row r="90" spans="3:6" ht="17.25" customHeight="1">
      <c r="C90" s="158">
        <f>SUM(C79:C89)</f>
        <v>4317091.1899999995</v>
      </c>
      <c r="D90" s="143"/>
      <c r="E90" s="159"/>
      <c r="F90" s="160">
        <f>SUM(F79:F89)</f>
        <v>560878.98</v>
      </c>
    </row>
    <row r="91" spans="3:6" ht="17.25" customHeight="1">
      <c r="C91" s="135">
        <f>SUM(C90,C78)</f>
        <v>8667314.25</v>
      </c>
      <c r="D91" s="161" t="s">
        <v>147</v>
      </c>
      <c r="E91" s="155"/>
      <c r="F91" s="162">
        <f>SUM(F90,F78)</f>
        <v>1479390</v>
      </c>
    </row>
    <row r="92" spans="3:6" ht="17.25" customHeight="1">
      <c r="C92" s="123">
        <f>C37-C91</f>
        <v>2221300.0199999996</v>
      </c>
      <c r="D92" s="163" t="s">
        <v>198</v>
      </c>
      <c r="E92" s="155"/>
      <c r="F92" s="164">
        <f>F37-F91</f>
        <v>2110087.89</v>
      </c>
    </row>
    <row r="93" spans="3:6" ht="17.25" customHeight="1">
      <c r="C93" s="123"/>
      <c r="D93" s="161" t="s">
        <v>194</v>
      </c>
      <c r="E93" s="155"/>
      <c r="F93" s="123"/>
    </row>
    <row r="94" spans="3:6" ht="17.25" customHeight="1">
      <c r="C94" s="123">
        <v>0</v>
      </c>
      <c r="D94" s="163" t="s">
        <v>199</v>
      </c>
      <c r="E94" s="155"/>
      <c r="F94" s="165"/>
    </row>
    <row r="95" spans="3:11" ht="17.25" customHeight="1" thickBot="1">
      <c r="C95" s="129">
        <f>C10+C92</f>
        <v>14026763.49</v>
      </c>
      <c r="D95" s="161" t="s">
        <v>195</v>
      </c>
      <c r="E95" s="155"/>
      <c r="F95" s="130">
        <f>F10+F92</f>
        <v>14026763.49</v>
      </c>
      <c r="J95" s="146">
        <f>F95</f>
        <v>14026763.49</v>
      </c>
      <c r="K95" s="146">
        <f>งบทดลอง!H9</f>
        <v>14026763.49</v>
      </c>
    </row>
    <row r="96" ht="17.25" customHeight="1" thickTop="1"/>
    <row r="97" spans="10:11" ht="17.25" customHeight="1">
      <c r="J97" s="146"/>
      <c r="K97" s="146">
        <f>K95-J95</f>
        <v>0</v>
      </c>
    </row>
    <row r="98" ht="17.25" customHeight="1"/>
    <row r="99" spans="2:11" ht="17.25" customHeight="1">
      <c r="B99" s="166"/>
      <c r="C99" s="56"/>
      <c r="D99" s="50"/>
      <c r="E99" s="50"/>
      <c r="F99" s="50"/>
      <c r="K99" s="147"/>
    </row>
    <row r="100" spans="2:11" ht="17.25" customHeight="1">
      <c r="B100" s="166"/>
      <c r="C100" s="56"/>
      <c r="D100" s="50"/>
      <c r="E100" s="50"/>
      <c r="F100" s="50"/>
      <c r="J100" s="146">
        <f>J95-C95</f>
        <v>0</v>
      </c>
      <c r="K100" s="146">
        <f>K97-K99</f>
        <v>0</v>
      </c>
    </row>
    <row r="101" spans="2:6" ht="17.25" customHeight="1">
      <c r="B101" s="166"/>
      <c r="C101" s="56"/>
      <c r="D101" s="97"/>
      <c r="E101" s="97"/>
      <c r="F101" s="97"/>
    </row>
    <row r="102" spans="2:6" ht="17.25">
      <c r="B102" s="56"/>
      <c r="C102" s="56"/>
      <c r="D102" s="97"/>
      <c r="E102" s="56"/>
      <c r="F102" s="56"/>
    </row>
  </sheetData>
  <sheetProtection/>
  <mergeCells count="5">
    <mergeCell ref="B4:F4"/>
    <mergeCell ref="B7:C7"/>
    <mergeCell ref="B55:C55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M45"/>
  <sheetViews>
    <sheetView zoomScalePageLayoutView="0" workbookViewId="0" topLeftCell="A4">
      <pane ySplit="2160" topLeftCell="A21" activePane="bottomLeft" state="split"/>
      <selection pane="topLeft" activeCell="A2" sqref="A2:K2"/>
      <selection pane="bottomLeft" activeCell="F33" sqref="F33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66" t="s">
        <v>113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25.5" customHeight="1">
      <c r="A2" s="366" t="s">
        <v>131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25.5" customHeight="1">
      <c r="A3" s="390" t="s">
        <v>576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ht="12" customHeight="1"/>
    <row r="5" spans="1:10" ht="18.75">
      <c r="A5" s="114"/>
      <c r="B5" s="116"/>
      <c r="C5" s="391" t="s">
        <v>114</v>
      </c>
      <c r="D5" s="392"/>
      <c r="E5" s="393" t="s">
        <v>31</v>
      </c>
      <c r="F5" s="393"/>
      <c r="G5" s="394" t="s">
        <v>29</v>
      </c>
      <c r="H5" s="394"/>
      <c r="I5" s="392" t="s">
        <v>115</v>
      </c>
      <c r="J5" s="392"/>
    </row>
    <row r="6" spans="1:10" ht="18.75">
      <c r="A6" s="33" t="s">
        <v>27</v>
      </c>
      <c r="B6" s="115" t="s">
        <v>28</v>
      </c>
      <c r="C6" s="364" t="s">
        <v>577</v>
      </c>
      <c r="D6" s="395"/>
      <c r="E6" s="393" t="s">
        <v>116</v>
      </c>
      <c r="F6" s="393"/>
      <c r="G6" s="393" t="s">
        <v>117</v>
      </c>
      <c r="H6" s="393"/>
      <c r="I6" s="392" t="s">
        <v>578</v>
      </c>
      <c r="J6" s="392"/>
    </row>
    <row r="7" spans="1:10" ht="18.75">
      <c r="A7" s="171"/>
      <c r="B7" s="172"/>
      <c r="C7" s="168" t="s">
        <v>23</v>
      </c>
      <c r="D7" s="169" t="s">
        <v>24</v>
      </c>
      <c r="E7" s="338" t="s">
        <v>23</v>
      </c>
      <c r="F7" s="338" t="s">
        <v>24</v>
      </c>
      <c r="G7" s="170" t="s">
        <v>23</v>
      </c>
      <c r="H7" s="170" t="s">
        <v>24</v>
      </c>
      <c r="I7" s="169" t="s">
        <v>23</v>
      </c>
      <c r="J7" s="169" t="s">
        <v>24</v>
      </c>
    </row>
    <row r="8" spans="1:10" ht="18.75">
      <c r="A8" s="173" t="s">
        <v>110</v>
      </c>
      <c r="B8" s="174">
        <v>10</v>
      </c>
      <c r="C8" s="175">
        <v>0</v>
      </c>
      <c r="D8" s="175"/>
      <c r="E8" s="339"/>
      <c r="F8" s="339"/>
      <c r="G8" s="176"/>
      <c r="H8" s="176"/>
      <c r="I8" s="176">
        <f>SUM(C8+E8+G8-D8-F8-H8)</f>
        <v>0</v>
      </c>
      <c r="J8" s="176"/>
    </row>
    <row r="9" spans="1:10" ht="18.75">
      <c r="A9" s="173" t="s">
        <v>159</v>
      </c>
      <c r="B9" s="174">
        <v>21</v>
      </c>
      <c r="C9" s="175">
        <v>362906.59</v>
      </c>
      <c r="D9" s="175"/>
      <c r="E9" s="339"/>
      <c r="F9" s="339">
        <v>0</v>
      </c>
      <c r="G9" s="176">
        <v>3355914.2</v>
      </c>
      <c r="H9" s="176">
        <v>157372</v>
      </c>
      <c r="I9" s="176">
        <f>SUM(C9+E9+G9-D9-F9-H9)</f>
        <v>3561448.79</v>
      </c>
      <c r="J9" s="176"/>
    </row>
    <row r="10" spans="1:10" ht="18.75">
      <c r="A10" s="173" t="s">
        <v>201</v>
      </c>
      <c r="B10" s="174">
        <v>22</v>
      </c>
      <c r="C10" s="175">
        <v>8073870.53</v>
      </c>
      <c r="D10" s="175"/>
      <c r="E10" s="339"/>
      <c r="F10" s="339"/>
      <c r="G10" s="176"/>
      <c r="H10" s="176"/>
      <c r="I10" s="176">
        <f aca="true" t="shared" si="0" ref="I10:I33">SUM(C10+E10+G10-D10-F10-H10)</f>
        <v>8073870.53</v>
      </c>
      <c r="J10" s="176"/>
    </row>
    <row r="11" spans="1:13" ht="18.75">
      <c r="A11" s="173" t="s">
        <v>489</v>
      </c>
      <c r="B11" s="174">
        <v>22</v>
      </c>
      <c r="C11" s="135">
        <v>2670745.25</v>
      </c>
      <c r="D11" s="135"/>
      <c r="E11" s="340">
        <v>0</v>
      </c>
      <c r="F11" s="340"/>
      <c r="G11" s="158">
        <v>62326</v>
      </c>
      <c r="H11" s="158">
        <v>1150780.31</v>
      </c>
      <c r="I11" s="176">
        <f t="shared" si="0"/>
        <v>1582290.94</v>
      </c>
      <c r="J11" s="176"/>
      <c r="M11" s="13">
        <f>SUM(I9:I13)</f>
        <v>14026763.49</v>
      </c>
    </row>
    <row r="12" spans="1:10" ht="18.75">
      <c r="A12" s="173" t="s">
        <v>179</v>
      </c>
      <c r="B12" s="174">
        <v>22</v>
      </c>
      <c r="C12" s="135">
        <v>789673.06</v>
      </c>
      <c r="D12" s="135"/>
      <c r="E12" s="340"/>
      <c r="F12" s="340"/>
      <c r="G12" s="158"/>
      <c r="H12" s="158"/>
      <c r="I12" s="176">
        <f>SUM(C12+E12+G12-D12-F12-H12)</f>
        <v>789673.06</v>
      </c>
      <c r="J12" s="176"/>
    </row>
    <row r="13" spans="1:10" ht="18.75">
      <c r="A13" s="173" t="s">
        <v>180</v>
      </c>
      <c r="B13" s="174">
        <v>22</v>
      </c>
      <c r="C13" s="135">
        <v>19480.17</v>
      </c>
      <c r="D13" s="135"/>
      <c r="E13" s="340"/>
      <c r="F13" s="340"/>
      <c r="G13" s="158"/>
      <c r="H13" s="158"/>
      <c r="I13" s="176">
        <f>SUM(C13+E13+G13-D13-F13-H13)</f>
        <v>19480.17</v>
      </c>
      <c r="J13" s="176"/>
    </row>
    <row r="14" spans="1:10" ht="18.75">
      <c r="A14" s="173" t="s">
        <v>385</v>
      </c>
      <c r="B14" s="174">
        <v>90</v>
      </c>
      <c r="C14" s="135">
        <v>1956.69</v>
      </c>
      <c r="D14" s="135"/>
      <c r="E14" s="340"/>
      <c r="F14" s="340"/>
      <c r="G14" s="158"/>
      <c r="H14" s="158"/>
      <c r="I14" s="176">
        <f>SUM(C14+E14+G14-D14-F14-H14)</f>
        <v>1956.69</v>
      </c>
      <c r="J14" s="176"/>
    </row>
    <row r="15" spans="1:10" ht="18.75">
      <c r="A15" s="173" t="s">
        <v>386</v>
      </c>
      <c r="B15" s="174"/>
      <c r="C15" s="135">
        <v>232696</v>
      </c>
      <c r="D15" s="135"/>
      <c r="E15" s="340"/>
      <c r="F15" s="340"/>
      <c r="G15" s="158"/>
      <c r="H15" s="158"/>
      <c r="I15" s="176">
        <f t="shared" si="0"/>
        <v>232696</v>
      </c>
      <c r="J15" s="176"/>
    </row>
    <row r="16" spans="1:10" ht="18.75">
      <c r="A16" s="173" t="s">
        <v>134</v>
      </c>
      <c r="B16" s="174">
        <v>90</v>
      </c>
      <c r="C16" s="135">
        <v>127900</v>
      </c>
      <c r="D16" s="135"/>
      <c r="E16" s="340"/>
      <c r="F16" s="340">
        <v>160200</v>
      </c>
      <c r="G16" s="158">
        <v>32300</v>
      </c>
      <c r="H16" s="158"/>
      <c r="I16" s="176">
        <f t="shared" si="0"/>
        <v>0</v>
      </c>
      <c r="J16" s="176"/>
    </row>
    <row r="17" spans="1:10" ht="18.75">
      <c r="A17" s="173" t="s">
        <v>445</v>
      </c>
      <c r="B17" s="174">
        <v>704</v>
      </c>
      <c r="C17" s="135">
        <v>0</v>
      </c>
      <c r="D17" s="135"/>
      <c r="E17" s="340"/>
      <c r="F17" s="340"/>
      <c r="G17" s="158"/>
      <c r="H17" s="158"/>
      <c r="I17" s="176">
        <f t="shared" si="0"/>
        <v>0</v>
      </c>
      <c r="J17" s="176"/>
    </row>
    <row r="18" spans="1:10" ht="18.75">
      <c r="A18" s="173" t="s">
        <v>118</v>
      </c>
      <c r="B18" s="174">
        <v>0</v>
      </c>
      <c r="C18" s="135">
        <v>102023</v>
      </c>
      <c r="D18" s="135"/>
      <c r="E18" s="340">
        <v>120000</v>
      </c>
      <c r="F18" s="340"/>
      <c r="G18" s="158">
        <v>7302</v>
      </c>
      <c r="H18" s="158"/>
      <c r="I18" s="176">
        <f t="shared" si="0"/>
        <v>229325</v>
      </c>
      <c r="J18" s="176"/>
    </row>
    <row r="19" spans="1:10" ht="18.75">
      <c r="A19" s="173" t="s">
        <v>70</v>
      </c>
      <c r="B19" s="174">
        <v>100</v>
      </c>
      <c r="C19" s="135">
        <v>917020</v>
      </c>
      <c r="D19" s="135"/>
      <c r="E19" s="340"/>
      <c r="F19" s="340"/>
      <c r="G19" s="158">
        <v>229522</v>
      </c>
      <c r="H19" s="158"/>
      <c r="I19" s="176">
        <f t="shared" si="0"/>
        <v>1146542</v>
      </c>
      <c r="J19" s="176"/>
    </row>
    <row r="20" spans="1:10" ht="18.75">
      <c r="A20" s="173" t="s">
        <v>71</v>
      </c>
      <c r="B20" s="174">
        <v>120</v>
      </c>
      <c r="C20" s="135">
        <v>33760</v>
      </c>
      <c r="D20" s="135"/>
      <c r="E20" s="340"/>
      <c r="F20" s="340"/>
      <c r="G20" s="158">
        <v>8440</v>
      </c>
      <c r="H20" s="158"/>
      <c r="I20" s="176">
        <f t="shared" si="0"/>
        <v>42200</v>
      </c>
      <c r="J20" s="176"/>
    </row>
    <row r="21" spans="1:10" ht="18.75">
      <c r="A21" s="177" t="s">
        <v>72</v>
      </c>
      <c r="B21" s="178">
        <v>130</v>
      </c>
      <c r="C21" s="179">
        <v>292080</v>
      </c>
      <c r="D21" s="179"/>
      <c r="E21" s="341"/>
      <c r="F21" s="341"/>
      <c r="G21" s="158">
        <v>73020</v>
      </c>
      <c r="H21" s="180"/>
      <c r="I21" s="176">
        <f t="shared" si="0"/>
        <v>365100</v>
      </c>
      <c r="J21" s="176"/>
    </row>
    <row r="22" spans="1:10" ht="18.75">
      <c r="A22" s="173" t="s">
        <v>73</v>
      </c>
      <c r="B22" s="174">
        <v>200</v>
      </c>
      <c r="C22" s="135">
        <v>486002</v>
      </c>
      <c r="D22" s="135"/>
      <c r="E22" s="340"/>
      <c r="F22" s="340"/>
      <c r="G22" s="158">
        <v>108160</v>
      </c>
      <c r="H22" s="158"/>
      <c r="I22" s="176">
        <f t="shared" si="0"/>
        <v>594162</v>
      </c>
      <c r="J22" s="176"/>
    </row>
    <row r="23" spans="1:10" ht="18.75">
      <c r="A23" s="173" t="s">
        <v>74</v>
      </c>
      <c r="B23" s="174">
        <v>250</v>
      </c>
      <c r="C23" s="135">
        <v>317450.96</v>
      </c>
      <c r="D23" s="135"/>
      <c r="E23" s="340">
        <v>40200</v>
      </c>
      <c r="F23" s="340"/>
      <c r="G23" s="158">
        <v>120986</v>
      </c>
      <c r="H23" s="158"/>
      <c r="I23" s="176">
        <f t="shared" si="0"/>
        <v>478636.96</v>
      </c>
      <c r="J23" s="176"/>
    </row>
    <row r="24" spans="1:10" ht="18.75">
      <c r="A24" s="173" t="s">
        <v>75</v>
      </c>
      <c r="B24" s="174">
        <v>270</v>
      </c>
      <c r="C24" s="135">
        <v>169201.21</v>
      </c>
      <c r="D24" s="135"/>
      <c r="E24" s="340"/>
      <c r="F24" s="340"/>
      <c r="G24" s="158">
        <v>81175.6</v>
      </c>
      <c r="H24" s="158"/>
      <c r="I24" s="176">
        <f t="shared" si="0"/>
        <v>250376.81</v>
      </c>
      <c r="J24" s="176"/>
    </row>
    <row r="25" spans="1:10" ht="18.75">
      <c r="A25" s="173" t="s">
        <v>76</v>
      </c>
      <c r="B25" s="174">
        <v>300</v>
      </c>
      <c r="C25" s="135">
        <v>29489.87</v>
      </c>
      <c r="D25" s="135"/>
      <c r="E25" s="340"/>
      <c r="F25" s="340"/>
      <c r="G25" s="158">
        <v>7705.42</v>
      </c>
      <c r="H25" s="158"/>
      <c r="I25" s="176">
        <f t="shared" si="0"/>
        <v>37195.29</v>
      </c>
      <c r="J25" s="176"/>
    </row>
    <row r="26" spans="1:10" ht="18.75">
      <c r="A26" s="173" t="s">
        <v>119</v>
      </c>
      <c r="B26" s="174">
        <v>400</v>
      </c>
      <c r="C26" s="135">
        <v>481685</v>
      </c>
      <c r="D26" s="135"/>
      <c r="E26" s="340"/>
      <c r="F26" s="340"/>
      <c r="G26" s="158">
        <v>0</v>
      </c>
      <c r="H26" s="158"/>
      <c r="I26" s="176">
        <f t="shared" si="0"/>
        <v>481685</v>
      </c>
      <c r="J26" s="176"/>
    </row>
    <row r="27" spans="1:10" ht="18.75">
      <c r="A27" s="173" t="s">
        <v>120</v>
      </c>
      <c r="B27" s="174">
        <v>450</v>
      </c>
      <c r="C27" s="135">
        <v>109500</v>
      </c>
      <c r="D27" s="135"/>
      <c r="E27" s="340"/>
      <c r="F27" s="340"/>
      <c r="G27" s="158">
        <v>0</v>
      </c>
      <c r="H27" s="158"/>
      <c r="I27" s="176">
        <f t="shared" si="0"/>
        <v>109500</v>
      </c>
      <c r="J27" s="176"/>
    </row>
    <row r="28" spans="1:10" ht="18.75">
      <c r="A28" s="173" t="s">
        <v>121</v>
      </c>
      <c r="B28" s="174">
        <v>500</v>
      </c>
      <c r="C28" s="135">
        <v>0</v>
      </c>
      <c r="D28" s="135"/>
      <c r="E28" s="340"/>
      <c r="F28" s="340"/>
      <c r="G28" s="158">
        <v>0</v>
      </c>
      <c r="H28" s="158"/>
      <c r="I28" s="176">
        <f t="shared" si="0"/>
        <v>0</v>
      </c>
      <c r="J28" s="176"/>
    </row>
    <row r="29" spans="1:10" ht="18.75">
      <c r="A29" s="173" t="s">
        <v>190</v>
      </c>
      <c r="B29" s="174">
        <v>550</v>
      </c>
      <c r="C29" s="135">
        <v>493500</v>
      </c>
      <c r="D29" s="135"/>
      <c r="E29" s="340"/>
      <c r="F29" s="340"/>
      <c r="G29" s="158">
        <v>122000</v>
      </c>
      <c r="H29" s="158"/>
      <c r="I29" s="176">
        <f t="shared" si="0"/>
        <v>615500</v>
      </c>
      <c r="J29" s="176"/>
    </row>
    <row r="30" spans="1:10" ht="18.75">
      <c r="A30" s="173" t="s">
        <v>415</v>
      </c>
      <c r="B30" s="174"/>
      <c r="C30" s="135">
        <v>768000</v>
      </c>
      <c r="D30" s="135">
        <v>0</v>
      </c>
      <c r="E30" s="340"/>
      <c r="F30" s="340"/>
      <c r="G30" s="158">
        <v>191500</v>
      </c>
      <c r="H30" s="158"/>
      <c r="I30" s="176">
        <f t="shared" si="0"/>
        <v>959500</v>
      </c>
      <c r="J30" s="176"/>
    </row>
    <row r="31" spans="1:10" ht="18.75">
      <c r="A31" s="173" t="s">
        <v>416</v>
      </c>
      <c r="B31" s="174"/>
      <c r="C31" s="135">
        <v>30000</v>
      </c>
      <c r="D31" s="135"/>
      <c r="E31" s="340"/>
      <c r="F31" s="340"/>
      <c r="G31" s="158">
        <v>6000</v>
      </c>
      <c r="H31" s="158"/>
      <c r="I31" s="176">
        <f t="shared" si="0"/>
        <v>36000</v>
      </c>
      <c r="J31" s="176"/>
    </row>
    <row r="32" spans="1:10" ht="18.75">
      <c r="A32" s="173" t="s">
        <v>441</v>
      </c>
      <c r="B32" s="174"/>
      <c r="C32" s="135"/>
      <c r="D32" s="135"/>
      <c r="E32" s="340"/>
      <c r="F32" s="340"/>
      <c r="G32" s="158">
        <v>0</v>
      </c>
      <c r="H32" s="158"/>
      <c r="I32" s="176">
        <f t="shared" si="0"/>
        <v>0</v>
      </c>
      <c r="J32" s="176"/>
    </row>
    <row r="33" spans="1:10" ht="18.75">
      <c r="A33" s="173" t="s">
        <v>423</v>
      </c>
      <c r="B33" s="174"/>
      <c r="C33" s="135"/>
      <c r="D33" s="135"/>
      <c r="E33" s="340"/>
      <c r="F33" s="340"/>
      <c r="G33" s="158">
        <v>288000</v>
      </c>
      <c r="H33" s="158"/>
      <c r="I33" s="176">
        <f t="shared" si="0"/>
        <v>288000</v>
      </c>
      <c r="J33" s="176"/>
    </row>
    <row r="34" spans="1:10" ht="18.75">
      <c r="A34" s="181" t="s">
        <v>122</v>
      </c>
      <c r="B34" s="174">
        <v>821</v>
      </c>
      <c r="C34" s="135"/>
      <c r="D34" s="135">
        <v>6621718.66</v>
      </c>
      <c r="E34" s="340"/>
      <c r="F34" s="340"/>
      <c r="G34" s="158"/>
      <c r="H34" s="158">
        <v>3405003.97</v>
      </c>
      <c r="I34" s="158"/>
      <c r="J34" s="176">
        <f>SUM(D34+F34+H34-C34-E34-G34)</f>
        <v>10026722.63</v>
      </c>
    </row>
    <row r="35" spans="1:10" ht="18.75">
      <c r="A35" s="173" t="s">
        <v>123</v>
      </c>
      <c r="B35" s="174">
        <v>900</v>
      </c>
      <c r="C35" s="135"/>
      <c r="D35" s="135">
        <v>400940.15</v>
      </c>
      <c r="E35" s="340"/>
      <c r="F35" s="340"/>
      <c r="G35" s="158">
        <v>9428.98</v>
      </c>
      <c r="H35" s="158">
        <v>24273.92</v>
      </c>
      <c r="I35" s="158"/>
      <c r="J35" s="176">
        <f>SUM(D35+F35+H35-C35-E35-G35)</f>
        <v>415785.09</v>
      </c>
    </row>
    <row r="36" spans="1:10" ht="18.75">
      <c r="A36" s="173" t="s">
        <v>170</v>
      </c>
      <c r="B36" s="174">
        <v>600</v>
      </c>
      <c r="C36" s="135"/>
      <c r="D36" s="135">
        <v>0</v>
      </c>
      <c r="E36" s="340"/>
      <c r="F36" s="340"/>
      <c r="G36" s="158"/>
      <c r="H36" s="158"/>
      <c r="I36" s="158"/>
      <c r="J36" s="176">
        <f>SUM(D36+F36+H36-C36-E36-G36)</f>
        <v>0</v>
      </c>
    </row>
    <row r="37" spans="1:10" ht="18.75">
      <c r="A37" s="173" t="s">
        <v>202</v>
      </c>
      <c r="B37" s="174"/>
      <c r="C37" s="135"/>
      <c r="D37" s="135">
        <v>50126</v>
      </c>
      <c r="E37" s="340"/>
      <c r="F37" s="340"/>
      <c r="G37" s="158"/>
      <c r="H37" s="158"/>
      <c r="I37" s="158"/>
      <c r="J37" s="176">
        <f>SUM(D37+F37+H37-C37-E37-G37)</f>
        <v>50126</v>
      </c>
    </row>
    <row r="38" spans="1:10" ht="18.75">
      <c r="A38" s="173" t="s">
        <v>446</v>
      </c>
      <c r="B38" s="174"/>
      <c r="C38" s="135"/>
      <c r="D38" s="135">
        <v>0</v>
      </c>
      <c r="E38" s="340"/>
      <c r="F38" s="340"/>
      <c r="G38" s="158"/>
      <c r="H38" s="158"/>
      <c r="I38" s="158"/>
      <c r="J38" s="176">
        <f>SUM(D38+F38+H38-C38-E38-G38)</f>
        <v>0</v>
      </c>
    </row>
    <row r="39" spans="1:10" ht="18.75">
      <c r="A39" s="181" t="s">
        <v>469</v>
      </c>
      <c r="B39" s="174"/>
      <c r="C39" s="135"/>
      <c r="D39" s="135">
        <v>146375</v>
      </c>
      <c r="E39" s="340"/>
      <c r="F39" s="340"/>
      <c r="G39" s="158"/>
      <c r="H39" s="158"/>
      <c r="I39" s="158">
        <v>0</v>
      </c>
      <c r="J39" s="176">
        <f>SUM(D39+F39+H39-C39-E39-G39-I39)</f>
        <v>146375</v>
      </c>
    </row>
    <row r="40" spans="1:10" ht="18.75">
      <c r="A40" s="181" t="s">
        <v>517</v>
      </c>
      <c r="B40" s="174"/>
      <c r="C40" s="135"/>
      <c r="D40" s="135">
        <v>1022369.06</v>
      </c>
      <c r="E40" s="340"/>
      <c r="F40" s="340"/>
      <c r="G40" s="158"/>
      <c r="H40" s="158"/>
      <c r="I40" s="158"/>
      <c r="J40" s="176">
        <f>SUM(D40+F40+H40-C40-E40-G40-I40)</f>
        <v>1022369.06</v>
      </c>
    </row>
    <row r="41" spans="1:10" ht="18.75">
      <c r="A41" s="181" t="s">
        <v>186</v>
      </c>
      <c r="B41" s="174">
        <v>700</v>
      </c>
      <c r="C41" s="135"/>
      <c r="D41" s="135">
        <v>3264663.73</v>
      </c>
      <c r="E41" s="340"/>
      <c r="F41" s="340"/>
      <c r="G41" s="158"/>
      <c r="H41" s="158"/>
      <c r="I41" s="158">
        <v>0</v>
      </c>
      <c r="J41" s="176">
        <f>SUM(D41+F41+H41-C41-E41-G41)</f>
        <v>3264663.73</v>
      </c>
    </row>
    <row r="42" spans="1:10" ht="18.75">
      <c r="A42" s="181" t="s">
        <v>160</v>
      </c>
      <c r="B42" s="174"/>
      <c r="C42" s="164"/>
      <c r="D42" s="164">
        <v>5002747.73</v>
      </c>
      <c r="E42" s="342"/>
      <c r="F42" s="342"/>
      <c r="G42" s="182">
        <v>33650</v>
      </c>
      <c r="H42" s="182"/>
      <c r="I42" s="182"/>
      <c r="J42" s="176">
        <f>SUM(D42+F42+H42-C42-E42-G42)</f>
        <v>4969097.73</v>
      </c>
    </row>
    <row r="43" spans="1:13" ht="19.5" thickBot="1">
      <c r="A43" s="181"/>
      <c r="B43" s="174"/>
      <c r="C43" s="129">
        <f aca="true" t="shared" si="1" ref="C43:H43">SUM(C8:C42)</f>
        <v>16508940.330000002</v>
      </c>
      <c r="D43" s="129">
        <f t="shared" si="1"/>
        <v>16508940.330000002</v>
      </c>
      <c r="E43" s="343">
        <f t="shared" si="1"/>
        <v>160200</v>
      </c>
      <c r="F43" s="343">
        <f t="shared" si="1"/>
        <v>160200</v>
      </c>
      <c r="G43" s="148">
        <f t="shared" si="1"/>
        <v>4737430.200000001</v>
      </c>
      <c r="H43" s="148">
        <f t="shared" si="1"/>
        <v>4737430.2</v>
      </c>
      <c r="I43" s="148">
        <f>SUM(I8:I42)</f>
        <v>19895139.24</v>
      </c>
      <c r="J43" s="148">
        <f>SUM(J8:J42)</f>
        <v>19895139.240000002</v>
      </c>
      <c r="M43" s="13">
        <f>J43-I43</f>
        <v>0</v>
      </c>
    </row>
    <row r="44" spans="1:10" ht="19.5" thickTop="1">
      <c r="A44" s="140"/>
      <c r="B44" s="183"/>
      <c r="C44" s="131"/>
      <c r="D44" s="131"/>
      <c r="E44" s="145"/>
      <c r="F44" s="145"/>
      <c r="G44" s="145"/>
      <c r="H44" s="145"/>
      <c r="I44" s="145"/>
      <c r="J44" s="145"/>
    </row>
    <row r="45" spans="1:10" ht="18.75">
      <c r="A45" s="5"/>
      <c r="B45" s="5"/>
      <c r="C45" s="5"/>
      <c r="D45" s="5"/>
      <c r="E45" s="184"/>
      <c r="F45" s="184"/>
      <c r="G45" s="184"/>
      <c r="H45" s="184"/>
      <c r="I45" s="5"/>
      <c r="J45" s="5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7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97"/>
  <sheetViews>
    <sheetView zoomScalePageLayoutView="0" workbookViewId="0" topLeftCell="A4">
      <pane ySplit="1815" topLeftCell="A79" activePane="bottomLeft" state="split"/>
      <selection pane="topLeft" activeCell="A4" sqref="A4:F4"/>
      <selection pane="bottomLeft" activeCell="E90" sqref="E90"/>
    </sheetView>
  </sheetViews>
  <sheetFormatPr defaultColWidth="9.140625" defaultRowHeight="21.75"/>
  <cols>
    <col min="1" max="1" width="57.28125" style="107" customWidth="1"/>
    <col min="2" max="2" width="11.421875" style="185" customWidth="1"/>
    <col min="3" max="3" width="12.57421875" style="186" customWidth="1"/>
    <col min="4" max="4" width="4.57421875" style="186" customWidth="1"/>
    <col min="5" max="5" width="12.00390625" style="187" customWidth="1"/>
    <col min="6" max="6" width="4.7109375" style="187" customWidth="1"/>
    <col min="7" max="16384" width="9.140625" style="107" customWidth="1"/>
  </cols>
  <sheetData>
    <row r="1" ht="17.25">
      <c r="E1" s="187" t="s">
        <v>223</v>
      </c>
    </row>
    <row r="2" spans="1:6" ht="17.25">
      <c r="A2" s="396" t="s">
        <v>131</v>
      </c>
      <c r="B2" s="396"/>
      <c r="C2" s="396"/>
      <c r="D2" s="396"/>
      <c r="E2" s="396"/>
      <c r="F2" s="396"/>
    </row>
    <row r="3" spans="1:6" ht="17.25">
      <c r="A3" s="396" t="s">
        <v>224</v>
      </c>
      <c r="B3" s="396"/>
      <c r="C3" s="396"/>
      <c r="D3" s="396"/>
      <c r="E3" s="396"/>
      <c r="F3" s="396"/>
    </row>
    <row r="4" spans="1:6" ht="17.25">
      <c r="A4" s="396" t="s">
        <v>579</v>
      </c>
      <c r="B4" s="396"/>
      <c r="C4" s="396"/>
      <c r="D4" s="396"/>
      <c r="E4" s="396"/>
      <c r="F4" s="396"/>
    </row>
    <row r="5" ht="10.5" customHeight="1"/>
    <row r="6" spans="1:6" ht="17.25">
      <c r="A6" s="181"/>
      <c r="B6" s="188" t="s">
        <v>28</v>
      </c>
      <c r="C6" s="397" t="s">
        <v>34</v>
      </c>
      <c r="D6" s="397"/>
      <c r="E6" s="398" t="s">
        <v>365</v>
      </c>
      <c r="F6" s="398"/>
    </row>
    <row r="7" spans="1:6" ht="17.25">
      <c r="A7" s="189" t="s">
        <v>225</v>
      </c>
      <c r="B7" s="190"/>
      <c r="C7" s="191"/>
      <c r="D7" s="191"/>
      <c r="E7" s="192"/>
      <c r="F7" s="192"/>
    </row>
    <row r="8" spans="1:6" ht="17.25">
      <c r="A8" s="193" t="s">
        <v>226</v>
      </c>
      <c r="B8" s="194" t="s">
        <v>300</v>
      </c>
      <c r="C8" s="195"/>
      <c r="D8" s="195"/>
      <c r="E8" s="196"/>
      <c r="F8" s="196"/>
    </row>
    <row r="9" spans="1:6" ht="17.25">
      <c r="A9" s="193" t="s">
        <v>227</v>
      </c>
      <c r="B9" s="194" t="s">
        <v>301</v>
      </c>
      <c r="C9" s="195">
        <v>12000</v>
      </c>
      <c r="D9" s="195">
        <v>0</v>
      </c>
      <c r="E9" s="196">
        <v>13250</v>
      </c>
      <c r="F9" s="196">
        <v>0</v>
      </c>
    </row>
    <row r="10" spans="1:6" ht="17.25">
      <c r="A10" s="193" t="s">
        <v>228</v>
      </c>
      <c r="B10" s="194" t="s">
        <v>302</v>
      </c>
      <c r="C10" s="195">
        <v>67000</v>
      </c>
      <c r="D10" s="195">
        <v>0</v>
      </c>
      <c r="E10" s="196">
        <v>48273</v>
      </c>
      <c r="F10" s="196">
        <v>60</v>
      </c>
    </row>
    <row r="11" spans="1:6" ht="17.25">
      <c r="A11" s="193" t="s">
        <v>229</v>
      </c>
      <c r="B11" s="194" t="s">
        <v>303</v>
      </c>
      <c r="C11" s="195">
        <v>0</v>
      </c>
      <c r="D11" s="195"/>
      <c r="E11" s="196"/>
      <c r="F11" s="196"/>
    </row>
    <row r="12" spans="1:6" ht="17.25">
      <c r="A12" s="193" t="s">
        <v>230</v>
      </c>
      <c r="B12" s="194" t="s">
        <v>304</v>
      </c>
      <c r="C12" s="195">
        <v>0</v>
      </c>
      <c r="D12" s="195"/>
      <c r="E12" s="196"/>
      <c r="F12" s="196"/>
    </row>
    <row r="13" spans="1:6" ht="17.25">
      <c r="A13" s="193" t="s">
        <v>232</v>
      </c>
      <c r="B13" s="194" t="s">
        <v>305</v>
      </c>
      <c r="C13" s="195">
        <v>0</v>
      </c>
      <c r="D13" s="195"/>
      <c r="E13" s="196"/>
      <c r="F13" s="196"/>
    </row>
    <row r="14" spans="1:6" ht="17.25">
      <c r="A14" s="197" t="s">
        <v>231</v>
      </c>
      <c r="B14" s="198" t="s">
        <v>306</v>
      </c>
      <c r="C14" s="199">
        <v>0</v>
      </c>
      <c r="D14" s="199"/>
      <c r="E14" s="200"/>
      <c r="F14" s="200"/>
    </row>
    <row r="15" spans="1:6" ht="18.75">
      <c r="A15" s="201" t="s">
        <v>78</v>
      </c>
      <c r="B15" s="188"/>
      <c r="C15" s="202">
        <f>SUM(C9:C14)+INT(SUM(D9:D14)/100)</f>
        <v>79000</v>
      </c>
      <c r="D15" s="203">
        <f>MOD(SUM(D9:D14),100)</f>
        <v>0</v>
      </c>
      <c r="E15" s="204">
        <f>SUM(E9:E14)+INT(SUM(F9:F14)/100)</f>
        <v>61523</v>
      </c>
      <c r="F15" s="205">
        <f>MOD(SUM(F9:F14),100)</f>
        <v>60</v>
      </c>
    </row>
    <row r="16" spans="1:6" ht="17.25">
      <c r="A16" s="189" t="s">
        <v>233</v>
      </c>
      <c r="B16" s="190" t="s">
        <v>307</v>
      </c>
      <c r="C16" s="191"/>
      <c r="D16" s="191"/>
      <c r="E16" s="192"/>
      <c r="F16" s="192"/>
    </row>
    <row r="17" spans="1:6" ht="17.25">
      <c r="A17" s="193" t="s">
        <v>234</v>
      </c>
      <c r="B17" s="194" t="s">
        <v>308</v>
      </c>
      <c r="C17" s="195"/>
      <c r="D17" s="195"/>
      <c r="E17" s="196"/>
      <c r="F17" s="196"/>
    </row>
    <row r="18" spans="1:6" ht="17.25">
      <c r="A18" s="193" t="s">
        <v>235</v>
      </c>
      <c r="B18" s="194" t="s">
        <v>309</v>
      </c>
      <c r="C18" s="195"/>
      <c r="D18" s="195"/>
      <c r="E18" s="196"/>
      <c r="F18" s="196"/>
    </row>
    <row r="19" spans="1:6" ht="17.25">
      <c r="A19" s="193" t="s">
        <v>236</v>
      </c>
      <c r="B19" s="194" t="s">
        <v>310</v>
      </c>
      <c r="C19" s="195"/>
      <c r="D19" s="195"/>
      <c r="E19" s="196"/>
      <c r="F19" s="196"/>
    </row>
    <row r="20" spans="1:6" ht="17.25">
      <c r="A20" s="193" t="s">
        <v>237</v>
      </c>
      <c r="B20" s="194" t="s">
        <v>311</v>
      </c>
      <c r="C20" s="195"/>
      <c r="D20" s="195"/>
      <c r="E20" s="196"/>
      <c r="F20" s="196"/>
    </row>
    <row r="21" spans="1:6" ht="17.25">
      <c r="A21" s="193" t="s">
        <v>238</v>
      </c>
      <c r="B21" s="194" t="s">
        <v>312</v>
      </c>
      <c r="C21" s="195"/>
      <c r="D21" s="195"/>
      <c r="E21" s="196">
        <v>393</v>
      </c>
      <c r="F21" s="196">
        <v>50</v>
      </c>
    </row>
    <row r="22" spans="1:6" ht="17.25">
      <c r="A22" s="193" t="s">
        <v>239</v>
      </c>
      <c r="B22" s="194" t="s">
        <v>313</v>
      </c>
      <c r="C22" s="195"/>
      <c r="D22" s="195"/>
      <c r="E22" s="196"/>
      <c r="F22" s="196"/>
    </row>
    <row r="23" spans="1:6" ht="17.25">
      <c r="A23" s="193" t="s">
        <v>240</v>
      </c>
      <c r="B23" s="194" t="s">
        <v>314</v>
      </c>
      <c r="C23" s="195"/>
      <c r="D23" s="195"/>
      <c r="E23" s="196"/>
      <c r="F23" s="196"/>
    </row>
    <row r="24" spans="1:6" ht="17.25">
      <c r="A24" s="193" t="s">
        <v>241</v>
      </c>
      <c r="B24" s="194" t="s">
        <v>315</v>
      </c>
      <c r="C24" s="195"/>
      <c r="D24" s="195"/>
      <c r="E24" s="196"/>
      <c r="F24" s="196"/>
    </row>
    <row r="25" spans="1:6" ht="17.25">
      <c r="A25" s="193" t="s">
        <v>242</v>
      </c>
      <c r="B25" s="194"/>
      <c r="C25" s="195"/>
      <c r="D25" s="195"/>
      <c r="E25" s="196"/>
      <c r="F25" s="196"/>
    </row>
    <row r="26" spans="1:6" ht="17.25">
      <c r="A26" s="193" t="s">
        <v>243</v>
      </c>
      <c r="B26" s="194" t="s">
        <v>316</v>
      </c>
      <c r="C26" s="195"/>
      <c r="D26" s="195"/>
      <c r="E26" s="196"/>
      <c r="F26" s="196"/>
    </row>
    <row r="27" spans="1:6" ht="17.25">
      <c r="A27" s="193" t="s">
        <v>244</v>
      </c>
      <c r="B27" s="194" t="s">
        <v>317</v>
      </c>
      <c r="C27" s="195">
        <v>150</v>
      </c>
      <c r="D27" s="195">
        <v>0</v>
      </c>
      <c r="E27" s="196">
        <v>150</v>
      </c>
      <c r="F27" s="196">
        <v>0</v>
      </c>
    </row>
    <row r="28" spans="1:6" ht="17.25">
      <c r="A28" s="193" t="s">
        <v>245</v>
      </c>
      <c r="B28" s="194"/>
      <c r="C28" s="195"/>
      <c r="D28" s="195"/>
      <c r="E28" s="196"/>
      <c r="F28" s="196"/>
    </row>
    <row r="29" spans="1:6" ht="17.25">
      <c r="A29" s="193" t="s">
        <v>246</v>
      </c>
      <c r="B29" s="194" t="s">
        <v>318</v>
      </c>
      <c r="C29" s="195"/>
      <c r="D29" s="195"/>
      <c r="E29" s="196"/>
      <c r="F29" s="196"/>
    </row>
    <row r="30" spans="1:6" ht="17.25">
      <c r="A30" s="193" t="s">
        <v>247</v>
      </c>
      <c r="B30" s="194" t="s">
        <v>319</v>
      </c>
      <c r="C30" s="195"/>
      <c r="D30" s="195"/>
      <c r="E30" s="196"/>
      <c r="F30" s="196"/>
    </row>
    <row r="31" spans="1:6" ht="17.25">
      <c r="A31" s="193" t="s">
        <v>248</v>
      </c>
      <c r="B31" s="194" t="s">
        <v>320</v>
      </c>
      <c r="C31" s="195"/>
      <c r="D31" s="195"/>
      <c r="E31" s="196"/>
      <c r="F31" s="196"/>
    </row>
    <row r="32" spans="1:6" ht="17.25">
      <c r="A32" s="193" t="s">
        <v>249</v>
      </c>
      <c r="B32" s="194" t="s">
        <v>321</v>
      </c>
      <c r="C32" s="195"/>
      <c r="D32" s="195"/>
      <c r="E32" s="196"/>
      <c r="F32" s="196"/>
    </row>
    <row r="33" spans="1:6" ht="17.25">
      <c r="A33" s="193" t="s">
        <v>250</v>
      </c>
      <c r="B33" s="194" t="s">
        <v>322</v>
      </c>
      <c r="C33" s="195"/>
      <c r="D33" s="195"/>
      <c r="E33" s="196"/>
      <c r="F33" s="196"/>
    </row>
    <row r="34" spans="1:6" ht="17.25">
      <c r="A34" s="193" t="s">
        <v>252</v>
      </c>
      <c r="B34" s="194" t="s">
        <v>323</v>
      </c>
      <c r="C34" s="195"/>
      <c r="D34" s="195"/>
      <c r="E34" s="196"/>
      <c r="F34" s="196"/>
    </row>
    <row r="35" spans="1:6" ht="17.25">
      <c r="A35" s="193" t="s">
        <v>251</v>
      </c>
      <c r="B35" s="194" t="s">
        <v>324</v>
      </c>
      <c r="C35" s="195">
        <v>500</v>
      </c>
      <c r="D35" s="195">
        <v>0</v>
      </c>
      <c r="E35" s="196">
        <v>800</v>
      </c>
      <c r="F35" s="196">
        <v>0</v>
      </c>
    </row>
    <row r="36" spans="1:6" ht="17.25">
      <c r="A36" s="193" t="s">
        <v>253</v>
      </c>
      <c r="B36" s="194" t="s">
        <v>325</v>
      </c>
      <c r="C36" s="195"/>
      <c r="D36" s="195"/>
      <c r="E36" s="196"/>
      <c r="F36" s="196"/>
    </row>
    <row r="37" spans="1:6" ht="17.25">
      <c r="A37" s="193" t="s">
        <v>254</v>
      </c>
      <c r="B37" s="194" t="s">
        <v>326</v>
      </c>
      <c r="C37" s="195"/>
      <c r="D37" s="195"/>
      <c r="E37" s="196"/>
      <c r="F37" s="196"/>
    </row>
    <row r="38" spans="1:6" ht="17.25">
      <c r="A38" s="193" t="s">
        <v>255</v>
      </c>
      <c r="B38" s="194" t="s">
        <v>327</v>
      </c>
      <c r="C38" s="195">
        <v>10000</v>
      </c>
      <c r="D38" s="195">
        <v>0</v>
      </c>
      <c r="E38" s="196">
        <v>79417</v>
      </c>
      <c r="F38" s="196">
        <v>0</v>
      </c>
    </row>
    <row r="39" spans="1:6" ht="17.25">
      <c r="A39" s="193" t="s">
        <v>256</v>
      </c>
      <c r="B39" s="194" t="s">
        <v>328</v>
      </c>
      <c r="C39" s="195"/>
      <c r="D39" s="195"/>
      <c r="E39" s="196"/>
      <c r="F39" s="196"/>
    </row>
    <row r="40" spans="1:6" ht="17.25">
      <c r="A40" s="193" t="s">
        <v>257</v>
      </c>
      <c r="B40" s="194" t="s">
        <v>329</v>
      </c>
      <c r="C40" s="195"/>
      <c r="D40" s="195"/>
      <c r="E40" s="196"/>
      <c r="F40" s="196">
        <v>0</v>
      </c>
    </row>
    <row r="41" spans="1:6" ht="17.25">
      <c r="A41" s="193" t="s">
        <v>258</v>
      </c>
      <c r="B41" s="194" t="s">
        <v>330</v>
      </c>
      <c r="C41" s="195"/>
      <c r="D41" s="195"/>
      <c r="E41" s="196"/>
      <c r="F41" s="196"/>
    </row>
    <row r="42" spans="1:6" ht="17.25">
      <c r="A42" s="193" t="s">
        <v>259</v>
      </c>
      <c r="B42" s="194" t="s">
        <v>331</v>
      </c>
      <c r="C42" s="195"/>
      <c r="D42" s="195"/>
      <c r="E42" s="196"/>
      <c r="F42" s="196"/>
    </row>
    <row r="43" spans="1:6" ht="17.25">
      <c r="A43" s="193" t="s">
        <v>260</v>
      </c>
      <c r="B43" s="194"/>
      <c r="C43" s="195"/>
      <c r="D43" s="195"/>
      <c r="E43" s="196"/>
      <c r="F43" s="196"/>
    </row>
    <row r="44" spans="1:6" ht="17.25">
      <c r="A44" s="193" t="s">
        <v>261</v>
      </c>
      <c r="B44" s="194" t="s">
        <v>332</v>
      </c>
      <c r="C44" s="195"/>
      <c r="D44" s="195"/>
      <c r="E44" s="196"/>
      <c r="F44" s="196"/>
    </row>
    <row r="45" spans="1:6" ht="17.25">
      <c r="A45" s="193" t="s">
        <v>262</v>
      </c>
      <c r="B45" s="194" t="s">
        <v>333</v>
      </c>
      <c r="C45" s="195">
        <v>3000</v>
      </c>
      <c r="D45" s="195">
        <v>0</v>
      </c>
      <c r="E45" s="196">
        <v>180</v>
      </c>
      <c r="F45" s="196">
        <v>0</v>
      </c>
    </row>
    <row r="46" spans="1:6" ht="17.25">
      <c r="A46" s="193" t="s">
        <v>263</v>
      </c>
      <c r="B46" s="194" t="s">
        <v>334</v>
      </c>
      <c r="C46" s="195"/>
      <c r="D46" s="195"/>
      <c r="E46" s="196"/>
      <c r="F46" s="196"/>
    </row>
    <row r="47" spans="1:6" ht="17.25">
      <c r="A47" s="197" t="s">
        <v>264</v>
      </c>
      <c r="B47" s="198" t="s">
        <v>335</v>
      </c>
      <c r="C47" s="199"/>
      <c r="D47" s="199"/>
      <c r="E47" s="200"/>
      <c r="F47" s="200"/>
    </row>
    <row r="48" spans="1:6" ht="17.25">
      <c r="A48" s="197" t="s">
        <v>535</v>
      </c>
      <c r="B48" s="350" t="s">
        <v>534</v>
      </c>
      <c r="C48" s="351"/>
      <c r="D48" s="351"/>
      <c r="E48" s="352">
        <v>470</v>
      </c>
      <c r="F48" s="352">
        <v>0</v>
      </c>
    </row>
    <row r="49" spans="1:6" ht="18.75">
      <c r="A49" s="201" t="s">
        <v>78</v>
      </c>
      <c r="B49" s="188"/>
      <c r="C49" s="202">
        <f>SUM(C17:C48)+INT(SUM(D17:D48)/100)</f>
        <v>13650</v>
      </c>
      <c r="D49" s="203">
        <f>MOD(SUM(D17:D47),100)</f>
        <v>0</v>
      </c>
      <c r="E49" s="204">
        <f>SUM(E17:E48)+INT(SUM(F17:F48)/100)</f>
        <v>81410</v>
      </c>
      <c r="F49" s="205">
        <f>MOD(SUM(F17:F47),100)</f>
        <v>50</v>
      </c>
    </row>
    <row r="50" spans="1:6" ht="17.25">
      <c r="A50" s="189" t="s">
        <v>265</v>
      </c>
      <c r="B50" s="190"/>
      <c r="C50" s="191"/>
      <c r="D50" s="191"/>
      <c r="E50" s="192"/>
      <c r="F50" s="192"/>
    </row>
    <row r="51" spans="1:6" ht="17.25">
      <c r="A51" s="193" t="s">
        <v>266</v>
      </c>
      <c r="B51" s="194" t="s">
        <v>336</v>
      </c>
      <c r="C51" s="195"/>
      <c r="D51" s="195"/>
      <c r="E51" s="196"/>
      <c r="F51" s="196"/>
    </row>
    <row r="52" spans="1:6" ht="17.25">
      <c r="A52" s="193" t="s">
        <v>267</v>
      </c>
      <c r="B52" s="194" t="s">
        <v>337</v>
      </c>
      <c r="C52" s="195"/>
      <c r="D52" s="195"/>
      <c r="E52" s="196"/>
      <c r="F52" s="196"/>
    </row>
    <row r="53" spans="1:6" ht="17.25">
      <c r="A53" s="193" t="s">
        <v>268</v>
      </c>
      <c r="B53" s="194" t="s">
        <v>338</v>
      </c>
      <c r="C53" s="195">
        <v>39745</v>
      </c>
      <c r="D53" s="195">
        <v>0</v>
      </c>
      <c r="E53" s="196">
        <v>15362</v>
      </c>
      <c r="F53" s="196">
        <v>57</v>
      </c>
    </row>
    <row r="54" spans="1:6" ht="17.25">
      <c r="A54" s="193" t="s">
        <v>269</v>
      </c>
      <c r="B54" s="194" t="s">
        <v>339</v>
      </c>
      <c r="C54" s="195"/>
      <c r="D54" s="195"/>
      <c r="E54" s="196">
        <v>15000</v>
      </c>
      <c r="F54" s="196">
        <v>0</v>
      </c>
    </row>
    <row r="55" spans="1:6" ht="17.25">
      <c r="A55" s="197" t="s">
        <v>270</v>
      </c>
      <c r="B55" s="198" t="s">
        <v>340</v>
      </c>
      <c r="C55" s="199"/>
      <c r="D55" s="199"/>
      <c r="E55" s="200"/>
      <c r="F55" s="200"/>
    </row>
    <row r="56" spans="1:6" ht="18.75">
      <c r="A56" s="201" t="s">
        <v>78</v>
      </c>
      <c r="B56" s="188"/>
      <c r="C56" s="202">
        <f>SUM(C50:C55)+INT(SUM(D50:D55)/100)</f>
        <v>39745</v>
      </c>
      <c r="D56" s="203">
        <f>MOD(SUM(D50:D55),100)</f>
        <v>0</v>
      </c>
      <c r="E56" s="204">
        <f>SUM(E50:E55)+INT(SUM(F50:F55)/100)</f>
        <v>30362</v>
      </c>
      <c r="F56" s="205">
        <f>MOD(SUM(F50:F55),100)</f>
        <v>57</v>
      </c>
    </row>
    <row r="57" spans="1:6" ht="17.25">
      <c r="A57" s="189" t="s">
        <v>271</v>
      </c>
      <c r="B57" s="190" t="s">
        <v>341</v>
      </c>
      <c r="C57" s="191"/>
      <c r="D57" s="191"/>
      <c r="E57" s="192"/>
      <c r="F57" s="192"/>
    </row>
    <row r="58" spans="1:6" ht="17.25">
      <c r="A58" s="193" t="s">
        <v>272</v>
      </c>
      <c r="B58" s="194" t="s">
        <v>342</v>
      </c>
      <c r="C58" s="195"/>
      <c r="D58" s="195"/>
      <c r="E58" s="196"/>
      <c r="F58" s="196"/>
    </row>
    <row r="59" spans="1:6" ht="17.25">
      <c r="A59" s="193" t="s">
        <v>273</v>
      </c>
      <c r="B59" s="194" t="s">
        <v>343</v>
      </c>
      <c r="C59" s="195"/>
      <c r="D59" s="195"/>
      <c r="E59" s="196"/>
      <c r="F59" s="196"/>
    </row>
    <row r="60" spans="1:6" ht="17.25">
      <c r="A60" s="197" t="s">
        <v>274</v>
      </c>
      <c r="B60" s="198" t="s">
        <v>344</v>
      </c>
      <c r="C60" s="199"/>
      <c r="D60" s="199"/>
      <c r="E60" s="200"/>
      <c r="F60" s="200"/>
    </row>
    <row r="61" spans="1:6" ht="18.75">
      <c r="A61" s="169" t="s">
        <v>78</v>
      </c>
      <c r="B61" s="188"/>
      <c r="C61" s="202">
        <f>SUM(C58:C60)+INT(SUM(D58:D60)/100)</f>
        <v>0</v>
      </c>
      <c r="D61" s="203">
        <f>MOD(SUM(D58:D60),100)</f>
        <v>0</v>
      </c>
      <c r="E61" s="204">
        <f>SUM(E58:E60)+INT(SUM(F58:F60)/100)</f>
        <v>0</v>
      </c>
      <c r="F61" s="205">
        <f>MOD(SUM(F58:F60),100)</f>
        <v>0</v>
      </c>
    </row>
    <row r="62" spans="1:6" ht="17.25">
      <c r="A62" s="206" t="s">
        <v>275</v>
      </c>
      <c r="B62" s="190"/>
      <c r="C62" s="191"/>
      <c r="D62" s="191"/>
      <c r="E62" s="192"/>
      <c r="F62" s="192"/>
    </row>
    <row r="63" spans="1:6" ht="17.25">
      <c r="A63" s="193" t="s">
        <v>276</v>
      </c>
      <c r="B63" s="194" t="s">
        <v>345</v>
      </c>
      <c r="C63" s="195"/>
      <c r="D63" s="195"/>
      <c r="E63" s="196"/>
      <c r="F63" s="196"/>
    </row>
    <row r="64" spans="1:6" ht="17.25">
      <c r="A64" s="193" t="s">
        <v>277</v>
      </c>
      <c r="B64" s="194" t="s">
        <v>346</v>
      </c>
      <c r="C64" s="195">
        <v>17000</v>
      </c>
      <c r="D64" s="195">
        <v>0</v>
      </c>
      <c r="E64" s="196">
        <v>29000</v>
      </c>
      <c r="F64" s="196">
        <v>0</v>
      </c>
    </row>
    <row r="65" spans="1:6" ht="17.25">
      <c r="A65" s="193" t="s">
        <v>278</v>
      </c>
      <c r="B65" s="194" t="s">
        <v>347</v>
      </c>
      <c r="C65" s="195"/>
      <c r="D65" s="195"/>
      <c r="E65" s="196"/>
      <c r="F65" s="196"/>
    </row>
    <row r="66" spans="1:6" ht="17.25">
      <c r="A66" s="193" t="s">
        <v>279</v>
      </c>
      <c r="B66" s="194" t="s">
        <v>348</v>
      </c>
      <c r="C66" s="195"/>
      <c r="D66" s="195"/>
      <c r="E66" s="196"/>
      <c r="F66" s="196"/>
    </row>
    <row r="67" spans="1:6" ht="17.25">
      <c r="A67" s="193" t="s">
        <v>280</v>
      </c>
      <c r="B67" s="194" t="s">
        <v>349</v>
      </c>
      <c r="C67" s="195"/>
      <c r="D67" s="195"/>
      <c r="E67" s="196"/>
      <c r="F67" s="196"/>
    </row>
    <row r="68" spans="1:6" ht="17.25">
      <c r="A68" s="193" t="s">
        <v>281</v>
      </c>
      <c r="B68" s="194" t="s">
        <v>350</v>
      </c>
      <c r="C68" s="195"/>
      <c r="D68" s="195"/>
      <c r="E68" s="196"/>
      <c r="F68" s="196"/>
    </row>
    <row r="69" spans="1:6" ht="17.25">
      <c r="A69" s="197" t="s">
        <v>282</v>
      </c>
      <c r="B69" s="198" t="s">
        <v>351</v>
      </c>
      <c r="C69" s="199">
        <v>1000</v>
      </c>
      <c r="D69" s="199">
        <v>0</v>
      </c>
      <c r="E69" s="200">
        <v>82900</v>
      </c>
      <c r="F69" s="200">
        <v>0</v>
      </c>
    </row>
    <row r="70" spans="1:6" ht="18.75">
      <c r="A70" s="201" t="s">
        <v>78</v>
      </c>
      <c r="B70" s="188"/>
      <c r="C70" s="202">
        <f>SUM(C64:C69)+INT(SUM(D64:D69)/100)</f>
        <v>18000</v>
      </c>
      <c r="D70" s="203">
        <f>MOD(SUM(D63:D69),100)</f>
        <v>0</v>
      </c>
      <c r="E70" s="204">
        <f>SUM(E64:E69)+INT(SUM(F64:F69)/100)</f>
        <v>111900</v>
      </c>
      <c r="F70" s="205">
        <f>MOD(SUM(F63:F69),100)</f>
        <v>0</v>
      </c>
    </row>
    <row r="71" spans="1:6" ht="17.25">
      <c r="A71" s="189" t="s">
        <v>283</v>
      </c>
      <c r="B71" s="190" t="s">
        <v>352</v>
      </c>
      <c r="C71" s="191"/>
      <c r="D71" s="191"/>
      <c r="E71" s="192"/>
      <c r="F71" s="192"/>
    </row>
    <row r="72" spans="1:6" ht="17.25">
      <c r="A72" s="197" t="s">
        <v>284</v>
      </c>
      <c r="B72" s="198" t="s">
        <v>353</v>
      </c>
      <c r="C72" s="199"/>
      <c r="D72" s="199"/>
      <c r="E72" s="200"/>
      <c r="F72" s="200"/>
    </row>
    <row r="73" spans="1:6" ht="18.75">
      <c r="A73" s="201" t="s">
        <v>78</v>
      </c>
      <c r="B73" s="188"/>
      <c r="C73" s="202">
        <f>SUM(C72)+INT(SUM(D72)/100)</f>
        <v>0</v>
      </c>
      <c r="D73" s="203">
        <f>MOD(SUM(D72),100)</f>
        <v>0</v>
      </c>
      <c r="E73" s="204">
        <f>SUM(E72)+INT(SUM(F72)/100)</f>
        <v>0</v>
      </c>
      <c r="F73" s="205">
        <f>MOD(SUM(F72),100)</f>
        <v>0</v>
      </c>
    </row>
    <row r="74" spans="1:6" ht="17.25">
      <c r="A74" s="189" t="s">
        <v>285</v>
      </c>
      <c r="B74" s="190" t="s">
        <v>354</v>
      </c>
      <c r="C74" s="191"/>
      <c r="D74" s="191"/>
      <c r="E74" s="192"/>
      <c r="F74" s="192"/>
    </row>
    <row r="75" spans="1:6" ht="17.25">
      <c r="A75" s="207" t="s">
        <v>288</v>
      </c>
      <c r="B75" s="194" t="s">
        <v>355</v>
      </c>
      <c r="C75" s="195"/>
      <c r="D75" s="195"/>
      <c r="E75" s="196"/>
      <c r="F75" s="196"/>
    </row>
    <row r="76" spans="1:6" ht="17.25">
      <c r="A76" s="207" t="s">
        <v>286</v>
      </c>
      <c r="B76" s="194"/>
      <c r="C76" s="195">
        <v>1118404</v>
      </c>
      <c r="D76" s="195">
        <v>0</v>
      </c>
      <c r="E76" s="196">
        <v>431497</v>
      </c>
      <c r="F76" s="196">
        <v>85</v>
      </c>
    </row>
    <row r="77" spans="1:6" ht="17.25">
      <c r="A77" s="207" t="s">
        <v>287</v>
      </c>
      <c r="B77" s="194"/>
      <c r="C77" s="195">
        <v>4218621</v>
      </c>
      <c r="D77" s="195">
        <v>0</v>
      </c>
      <c r="E77" s="196">
        <v>1555483</v>
      </c>
      <c r="F77" s="196">
        <v>51</v>
      </c>
    </row>
    <row r="78" spans="1:6" ht="17.25">
      <c r="A78" s="207" t="s">
        <v>289</v>
      </c>
      <c r="B78" s="194" t="s">
        <v>356</v>
      </c>
      <c r="C78" s="195">
        <v>12600</v>
      </c>
      <c r="D78" s="195">
        <v>0</v>
      </c>
      <c r="E78" s="196">
        <v>13428</v>
      </c>
      <c r="F78" s="196">
        <v>9</v>
      </c>
    </row>
    <row r="79" spans="1:6" ht="17.25">
      <c r="A79" s="207" t="s">
        <v>290</v>
      </c>
      <c r="B79" s="194" t="s">
        <v>357</v>
      </c>
      <c r="C79" s="195">
        <v>598626</v>
      </c>
      <c r="D79" s="195">
        <v>0</v>
      </c>
      <c r="E79" s="196">
        <v>231031</v>
      </c>
      <c r="F79" s="196">
        <v>32</v>
      </c>
    </row>
    <row r="80" spans="1:6" ht="17.25">
      <c r="A80" s="207" t="s">
        <v>291</v>
      </c>
      <c r="B80" s="194" t="s">
        <v>358</v>
      </c>
      <c r="C80" s="195">
        <v>1172141</v>
      </c>
      <c r="D80" s="195">
        <v>0</v>
      </c>
      <c r="E80" s="196">
        <v>602383</v>
      </c>
      <c r="F80" s="196">
        <v>88</v>
      </c>
    </row>
    <row r="81" spans="1:6" ht="17.25">
      <c r="A81" s="207" t="s">
        <v>292</v>
      </c>
      <c r="B81" s="194" t="s">
        <v>360</v>
      </c>
      <c r="C81" s="195"/>
      <c r="D81" s="195"/>
      <c r="E81" s="196"/>
      <c r="F81" s="196"/>
    </row>
    <row r="82" spans="1:6" ht="17.25">
      <c r="A82" s="207" t="s">
        <v>293</v>
      </c>
      <c r="B82" s="194" t="s">
        <v>361</v>
      </c>
      <c r="C82" s="195">
        <v>295625</v>
      </c>
      <c r="D82" s="195">
        <v>0</v>
      </c>
      <c r="E82" s="196">
        <v>62838</v>
      </c>
      <c r="F82" s="196">
        <v>0</v>
      </c>
    </row>
    <row r="83" spans="1:6" ht="17.25">
      <c r="A83" s="207" t="s">
        <v>294</v>
      </c>
      <c r="B83" s="194" t="s">
        <v>359</v>
      </c>
      <c r="C83" s="195"/>
      <c r="D83" s="195"/>
      <c r="E83" s="196"/>
      <c r="F83" s="196"/>
    </row>
    <row r="84" spans="1:6" ht="17.25">
      <c r="A84" s="207" t="s">
        <v>295</v>
      </c>
      <c r="B84" s="194" t="s">
        <v>362</v>
      </c>
      <c r="C84" s="195">
        <v>24360</v>
      </c>
      <c r="D84" s="195">
        <v>0</v>
      </c>
      <c r="E84" s="196">
        <v>31812</v>
      </c>
      <c r="F84" s="196">
        <v>10</v>
      </c>
    </row>
    <row r="85" spans="1:6" ht="17.25">
      <c r="A85" s="207" t="s">
        <v>296</v>
      </c>
      <c r="B85" s="194" t="s">
        <v>363</v>
      </c>
      <c r="C85" s="195">
        <v>42954</v>
      </c>
      <c r="D85" s="195">
        <v>0</v>
      </c>
      <c r="E85" s="196">
        <v>18613</v>
      </c>
      <c r="F85" s="196">
        <v>21</v>
      </c>
    </row>
    <row r="86" spans="1:6" ht="17.25">
      <c r="A86" s="208" t="s">
        <v>297</v>
      </c>
      <c r="B86" s="198"/>
      <c r="C86" s="199"/>
      <c r="D86" s="199"/>
      <c r="E86" s="200"/>
      <c r="F86" s="200"/>
    </row>
    <row r="87" spans="1:6" ht="18.75">
      <c r="A87" s="201" t="s">
        <v>78</v>
      </c>
      <c r="B87" s="188"/>
      <c r="C87" s="202">
        <f>SUM(C76:C86)+INT(SUM(D76:D86)/100)</f>
        <v>7483331</v>
      </c>
      <c r="D87" s="203">
        <f>MOD(SUM(D76:D86),100)</f>
        <v>0</v>
      </c>
      <c r="E87" s="204">
        <f>SUM(E76:E86)+INT(SUM(F76:F86)/100)</f>
        <v>2947087</v>
      </c>
      <c r="F87" s="205">
        <f>MOD(SUM(F76:F86),100)</f>
        <v>96</v>
      </c>
    </row>
    <row r="88" spans="1:6" ht="17.25">
      <c r="A88" s="189" t="s">
        <v>298</v>
      </c>
      <c r="B88" s="190"/>
      <c r="C88" s="191"/>
      <c r="D88" s="191"/>
      <c r="E88" s="192"/>
      <c r="F88" s="192"/>
    </row>
    <row r="89" spans="1:6" ht="17.25">
      <c r="A89" s="193" t="s">
        <v>299</v>
      </c>
      <c r="B89" s="194">
        <v>2002</v>
      </c>
      <c r="C89" s="195">
        <v>6885347</v>
      </c>
      <c r="D89" s="195">
        <v>0</v>
      </c>
      <c r="E89" s="196">
        <v>5197938</v>
      </c>
      <c r="F89" s="196">
        <v>0</v>
      </c>
    </row>
    <row r="90" spans="1:6" ht="17.25">
      <c r="A90" s="193" t="s">
        <v>4</v>
      </c>
      <c r="B90" s="194">
        <v>2002</v>
      </c>
      <c r="C90" s="195"/>
      <c r="D90" s="195"/>
      <c r="E90" s="196">
        <v>288000</v>
      </c>
      <c r="F90" s="196">
        <v>0</v>
      </c>
    </row>
    <row r="91" spans="1:6" ht="17.25">
      <c r="A91" s="193" t="s">
        <v>5</v>
      </c>
      <c r="B91" s="194">
        <v>2002</v>
      </c>
      <c r="C91" s="195"/>
      <c r="D91" s="195"/>
      <c r="E91" s="196"/>
      <c r="F91" s="196"/>
    </row>
    <row r="92" spans="1:6" ht="17.25">
      <c r="A92" s="193" t="s">
        <v>2</v>
      </c>
      <c r="B92" s="194" t="s">
        <v>364</v>
      </c>
      <c r="C92" s="195"/>
      <c r="D92" s="195"/>
      <c r="E92" s="196">
        <v>1134000</v>
      </c>
      <c r="F92" s="196">
        <v>0</v>
      </c>
    </row>
    <row r="93" spans="1:6" ht="17.25">
      <c r="A93" s="193" t="s">
        <v>3</v>
      </c>
      <c r="B93" s="198" t="s">
        <v>364</v>
      </c>
      <c r="C93" s="199"/>
      <c r="D93" s="199"/>
      <c r="E93" s="200"/>
      <c r="F93" s="200"/>
    </row>
    <row r="94" spans="1:6" ht="17.25">
      <c r="A94" s="193" t="s">
        <v>419</v>
      </c>
      <c r="B94" s="198" t="s">
        <v>364</v>
      </c>
      <c r="C94" s="199"/>
      <c r="D94" s="199"/>
      <c r="E94" s="200">
        <v>174500</v>
      </c>
      <c r="F94" s="200">
        <v>0</v>
      </c>
    </row>
    <row r="95" spans="1:6" ht="17.25">
      <c r="A95" s="193" t="s">
        <v>443</v>
      </c>
      <c r="B95" s="198" t="s">
        <v>364</v>
      </c>
      <c r="C95" s="199"/>
      <c r="D95" s="199"/>
      <c r="E95" s="200"/>
      <c r="F95" s="200"/>
    </row>
    <row r="96" spans="1:6" ht="18.75">
      <c r="A96" s="201" t="s">
        <v>78</v>
      </c>
      <c r="B96" s="188"/>
      <c r="C96" s="202">
        <f>SUM(C89:C95)+INT(SUM(D89:D95)/100)</f>
        <v>6885347</v>
      </c>
      <c r="D96" s="203">
        <f>MOD(SUM(D89:D95),100)</f>
        <v>0</v>
      </c>
      <c r="E96" s="204">
        <f>SUM(E89:E95)+INT(SUM(F89:F95)/100)</f>
        <v>6794438</v>
      </c>
      <c r="F96" s="205">
        <f>MOD(SUM(F89:F95),100)</f>
        <v>0</v>
      </c>
    </row>
    <row r="97" spans="1:6" ht="18.75">
      <c r="A97" s="209" t="s">
        <v>184</v>
      </c>
      <c r="B97" s="210"/>
      <c r="C97" s="202">
        <f>SUM(C15,C49,C56,,C61,C70,C73,C87,C96)+INT(SUM(D15,,D49,D56,D61,D70,D73,D87,D96)/100)</f>
        <v>14519073</v>
      </c>
      <c r="D97" s="203">
        <f>MOD(SUM(D15,,D49,D56,D61,D70,D73,D87,D96),100)</f>
        <v>0</v>
      </c>
      <c r="E97" s="204">
        <f>SUM(E15,E49,E56,,E61,E70,E73,E87,E96)+INT(SUM(F15,,F49,F56,F61,F70,F73,F87,F96)/100)</f>
        <v>10026722</v>
      </c>
      <c r="F97" s="205">
        <f>MOD(SUM(F15,,F49,F56,F61,F70,F73,F87,F96),100)</f>
        <v>63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F257"/>
  <sheetViews>
    <sheetView tabSelected="1" zoomScale="130" zoomScaleNormal="130" zoomScaleSheetLayoutView="100" zoomScalePageLayoutView="0" workbookViewId="0" topLeftCell="A90">
      <selection activeCell="E106" sqref="E106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4" ht="18.75">
      <c r="A2" s="399" t="s">
        <v>10</v>
      </c>
      <c r="B2" s="399"/>
      <c r="C2" s="212" t="s">
        <v>580</v>
      </c>
      <c r="D2" s="212"/>
    </row>
    <row r="3" spans="2:3" ht="18.75">
      <c r="B3" s="399" t="s">
        <v>79</v>
      </c>
      <c r="C3" s="399"/>
    </row>
    <row r="4" spans="2:3" ht="18.75">
      <c r="B4" s="213" t="s">
        <v>101</v>
      </c>
      <c r="C4" s="214">
        <f>SUM(C5:C6)</f>
        <v>21616.77</v>
      </c>
    </row>
    <row r="5" spans="2:5" ht="18.75">
      <c r="B5" s="215" t="s">
        <v>80</v>
      </c>
      <c r="C5" s="216">
        <v>3200</v>
      </c>
      <c r="D5" s="13"/>
      <c r="E5" s="13"/>
    </row>
    <row r="6" spans="2:5" ht="18.75">
      <c r="B6" s="215" t="s">
        <v>81</v>
      </c>
      <c r="C6" s="216">
        <v>18416.77</v>
      </c>
      <c r="D6" s="13"/>
      <c r="E6" s="13"/>
    </row>
    <row r="7" spans="2:5" ht="18.75">
      <c r="B7" s="213" t="s">
        <v>100</v>
      </c>
      <c r="C7" s="217">
        <f>SUM(C8:C17)</f>
        <v>7173</v>
      </c>
      <c r="E7" s="218"/>
    </row>
    <row r="8" spans="2:3" ht="18.75">
      <c r="B8" s="215" t="s">
        <v>383</v>
      </c>
      <c r="C8" s="216">
        <v>80</v>
      </c>
    </row>
    <row r="9" spans="2:3" ht="18.75">
      <c r="B9" s="215" t="s">
        <v>148</v>
      </c>
      <c r="C9" s="216"/>
    </row>
    <row r="10" spans="2:3" ht="18.75">
      <c r="B10" s="215" t="s">
        <v>149</v>
      </c>
      <c r="C10" s="216"/>
    </row>
    <row r="11" spans="2:3" ht="18.75">
      <c r="B11" s="215" t="s">
        <v>164</v>
      </c>
      <c r="C11" s="216">
        <v>10</v>
      </c>
    </row>
    <row r="12" spans="2:3" ht="18.75">
      <c r="B12" s="215" t="s">
        <v>504</v>
      </c>
      <c r="C12" s="216">
        <v>183</v>
      </c>
    </row>
    <row r="13" spans="2:3" ht="18.75">
      <c r="B13" s="215" t="s">
        <v>92</v>
      </c>
      <c r="C13" s="216">
        <v>6480</v>
      </c>
    </row>
    <row r="14" spans="2:3" ht="18.75">
      <c r="B14" s="215" t="s">
        <v>178</v>
      </c>
      <c r="C14" s="216">
        <v>0</v>
      </c>
    </row>
    <row r="15" spans="2:3" ht="18.75">
      <c r="B15" s="215" t="s">
        <v>217</v>
      </c>
      <c r="C15" s="216"/>
    </row>
    <row r="16" spans="2:3" ht="18.75">
      <c r="B16" s="215" t="s">
        <v>411</v>
      </c>
      <c r="C16" s="216"/>
    </row>
    <row r="17" spans="2:3" ht="18.75">
      <c r="B17" s="215" t="s">
        <v>532</v>
      </c>
      <c r="C17" s="216">
        <v>420</v>
      </c>
    </row>
    <row r="18" spans="2:3" ht="18.75">
      <c r="B18" s="213" t="s">
        <v>103</v>
      </c>
      <c r="C18" s="217">
        <f>SUM(C19)</f>
        <v>0</v>
      </c>
    </row>
    <row r="19" spans="2:3" ht="18.75">
      <c r="B19" s="215" t="s">
        <v>82</v>
      </c>
      <c r="C19" s="216">
        <v>0</v>
      </c>
    </row>
    <row r="20" spans="2:3" ht="18.75">
      <c r="B20" s="213" t="s">
        <v>104</v>
      </c>
      <c r="C20" s="217">
        <f>SUM(C21:C23)</f>
        <v>20300</v>
      </c>
    </row>
    <row r="21" spans="2:3" ht="23.25" customHeight="1">
      <c r="B21" s="215" t="s">
        <v>93</v>
      </c>
      <c r="C21" s="216">
        <v>19000</v>
      </c>
    </row>
    <row r="22" spans="2:3" ht="23.25" customHeight="1">
      <c r="B22" s="215" t="s">
        <v>150</v>
      </c>
      <c r="C22" s="216">
        <v>1300</v>
      </c>
    </row>
    <row r="23" spans="2:3" ht="23.25" customHeight="1">
      <c r="B23" s="215" t="s">
        <v>533</v>
      </c>
      <c r="C23" s="216">
        <v>0</v>
      </c>
    </row>
    <row r="24" spans="2:3" ht="18.75">
      <c r="B24" s="213" t="s">
        <v>102</v>
      </c>
      <c r="C24" s="219">
        <f>SUM(C25:C33)</f>
        <v>832098.2000000001</v>
      </c>
    </row>
    <row r="25" spans="2:3" ht="22.5" customHeight="1">
      <c r="B25" s="215" t="s">
        <v>67</v>
      </c>
      <c r="C25" s="216">
        <v>805867.16</v>
      </c>
    </row>
    <row r="26" spans="2:3" ht="18.75">
      <c r="B26" s="215" t="s">
        <v>83</v>
      </c>
      <c r="C26" s="220">
        <v>0</v>
      </c>
    </row>
    <row r="27" spans="2:3" ht="18.75">
      <c r="B27" s="215" t="s">
        <v>94</v>
      </c>
      <c r="C27" s="220">
        <v>0</v>
      </c>
    </row>
    <row r="28" spans="2:3" ht="18.75">
      <c r="B28" s="215" t="s">
        <v>84</v>
      </c>
      <c r="C28" s="220">
        <v>0</v>
      </c>
    </row>
    <row r="29" spans="2:3" ht="18.75">
      <c r="B29" s="215" t="s">
        <v>85</v>
      </c>
      <c r="C29" s="220">
        <v>0</v>
      </c>
    </row>
    <row r="30" spans="2:3" ht="18.75">
      <c r="B30" s="215" t="s">
        <v>95</v>
      </c>
      <c r="C30" s="216">
        <v>8572.03</v>
      </c>
    </row>
    <row r="31" spans="2:3" ht="18.75">
      <c r="B31" s="215" t="s">
        <v>96</v>
      </c>
      <c r="C31" s="221">
        <v>8810.01</v>
      </c>
    </row>
    <row r="32" spans="2:3" ht="18.75">
      <c r="B32" s="215" t="s">
        <v>86</v>
      </c>
      <c r="C32" s="216">
        <v>8849</v>
      </c>
    </row>
    <row r="33" spans="2:3" ht="18.75">
      <c r="B33" s="215" t="s">
        <v>173</v>
      </c>
      <c r="C33" s="221">
        <v>0</v>
      </c>
    </row>
    <row r="34" spans="2:3" ht="18.75">
      <c r="B34" s="213" t="s">
        <v>381</v>
      </c>
      <c r="C34" s="217">
        <f>SUM(C35)</f>
        <v>2523816</v>
      </c>
    </row>
    <row r="35" spans="2:3" ht="18.75">
      <c r="B35" s="215" t="s">
        <v>166</v>
      </c>
      <c r="C35" s="216">
        <v>2523816</v>
      </c>
    </row>
    <row r="36" spans="2:3" ht="18.75">
      <c r="B36" s="213" t="s">
        <v>6</v>
      </c>
      <c r="C36" s="217">
        <v>0</v>
      </c>
    </row>
    <row r="37" spans="2:3" ht="18.75">
      <c r="B37" s="213" t="s">
        <v>428</v>
      </c>
      <c r="C37" s="217">
        <v>0</v>
      </c>
    </row>
    <row r="38" spans="2:3" ht="18.75">
      <c r="B38" s="213" t="s">
        <v>382</v>
      </c>
      <c r="C38" s="217">
        <f>SUM(C39:C42)</f>
        <v>0</v>
      </c>
    </row>
    <row r="39" spans="2:3" ht="18.75">
      <c r="B39" s="215" t="s">
        <v>442</v>
      </c>
      <c r="C39" s="216">
        <v>0</v>
      </c>
    </row>
    <row r="40" spans="2:3" ht="18.75">
      <c r="B40" s="215" t="s">
        <v>367</v>
      </c>
      <c r="C40" s="216">
        <v>0</v>
      </c>
    </row>
    <row r="41" spans="2:3" ht="18.75">
      <c r="B41" s="215" t="s">
        <v>505</v>
      </c>
      <c r="C41" s="222"/>
    </row>
    <row r="42" spans="2:3" ht="18.75">
      <c r="B42" s="215" t="s">
        <v>420</v>
      </c>
      <c r="C42" s="222"/>
    </row>
    <row r="43" ht="19.5" thickBot="1">
      <c r="C43" s="223">
        <f>SUM(C4,C7,C18,C20,C24,C34,C38,C37,C36)</f>
        <v>3405003.97</v>
      </c>
    </row>
    <row r="44" spans="2:3" ht="19.5" thickTop="1">
      <c r="B44" s="70"/>
      <c r="C44" s="224"/>
    </row>
    <row r="45" spans="2:3" ht="18.75">
      <c r="B45" s="70"/>
      <c r="C45" s="224"/>
    </row>
    <row r="46" spans="2:3" ht="18.75">
      <c r="B46" s="70"/>
      <c r="C46" s="224"/>
    </row>
    <row r="47" spans="2:3" ht="18.75">
      <c r="B47" s="70"/>
      <c r="C47" s="224"/>
    </row>
    <row r="48" spans="2:3" ht="18.75">
      <c r="B48" s="70"/>
      <c r="C48" s="224"/>
    </row>
    <row r="49" spans="1:4" ht="18.75">
      <c r="A49" s="399" t="s">
        <v>9</v>
      </c>
      <c r="B49" s="399"/>
      <c r="C49" s="212" t="str">
        <f>C2</f>
        <v>ณ  วันที่  28  กุมภาพันธ์  2554</v>
      </c>
      <c r="D49" s="212"/>
    </row>
    <row r="50" spans="2:3" ht="18.75">
      <c r="B50" s="399" t="s">
        <v>87</v>
      </c>
      <c r="C50" s="399"/>
    </row>
    <row r="51" ht="18.75">
      <c r="C51" s="13"/>
    </row>
    <row r="52" spans="2:3" ht="18.75">
      <c r="B52" s="215" t="s">
        <v>187</v>
      </c>
      <c r="C52" s="221">
        <v>0</v>
      </c>
    </row>
    <row r="53" spans="2:3" ht="18.75">
      <c r="B53" s="215" t="s">
        <v>88</v>
      </c>
      <c r="C53" s="221">
        <v>4557.69</v>
      </c>
    </row>
    <row r="54" spans="2:3" ht="18.75">
      <c r="B54" s="215" t="s">
        <v>98</v>
      </c>
      <c r="C54" s="221">
        <v>1034.65</v>
      </c>
    </row>
    <row r="55" spans="2:3" ht="18.75">
      <c r="B55" s="215" t="s">
        <v>99</v>
      </c>
      <c r="C55" s="221">
        <v>1241.58</v>
      </c>
    </row>
    <row r="56" spans="2:3" ht="18.75">
      <c r="B56" s="215" t="s">
        <v>106</v>
      </c>
      <c r="C56" s="221">
        <v>17440</v>
      </c>
    </row>
    <row r="57" spans="2:3" ht="18.75">
      <c r="B57" s="215" t="s">
        <v>90</v>
      </c>
      <c r="C57" s="221">
        <v>0</v>
      </c>
    </row>
    <row r="58" spans="2:3" ht="18.75">
      <c r="B58" s="215" t="s">
        <v>412</v>
      </c>
      <c r="C58" s="221">
        <v>0</v>
      </c>
    </row>
    <row r="59" spans="2:3" ht="18.75">
      <c r="B59" s="215" t="s">
        <v>433</v>
      </c>
      <c r="C59" s="221">
        <v>0</v>
      </c>
    </row>
    <row r="60" spans="2:3" ht="19.5" thickBot="1">
      <c r="B60" s="1" t="s">
        <v>479</v>
      </c>
      <c r="C60" s="225">
        <f>SUM(C52:C59)</f>
        <v>24273.92</v>
      </c>
    </row>
    <row r="61" ht="19.5" thickTop="1">
      <c r="C61" s="226"/>
    </row>
    <row r="62" ht="18.75">
      <c r="C62" s="226"/>
    </row>
    <row r="63" ht="18.75">
      <c r="C63" s="226"/>
    </row>
    <row r="64" ht="18.75">
      <c r="C64" s="226"/>
    </row>
    <row r="65" ht="18.75">
      <c r="C65" s="226"/>
    </row>
    <row r="66" spans="1:4" ht="18.75">
      <c r="A66" s="399" t="s">
        <v>8</v>
      </c>
      <c r="B66" s="399"/>
      <c r="C66" s="212" t="str">
        <f>C2</f>
        <v>ณ  วันที่  28  กุมภาพันธ์  2554</v>
      </c>
      <c r="D66" s="212"/>
    </row>
    <row r="67" spans="2:3" ht="18.75">
      <c r="B67" s="399" t="s">
        <v>87</v>
      </c>
      <c r="C67" s="399"/>
    </row>
    <row r="68" ht="18.75">
      <c r="C68" s="13"/>
    </row>
    <row r="69" spans="2:3" ht="18.75">
      <c r="B69" s="215" t="s">
        <v>97</v>
      </c>
      <c r="C69" s="221">
        <v>9428.98</v>
      </c>
    </row>
    <row r="70" spans="2:3" ht="18.75">
      <c r="B70" s="215" t="s">
        <v>13</v>
      </c>
      <c r="C70" s="221">
        <v>0</v>
      </c>
    </row>
    <row r="71" spans="2:3" ht="18.75">
      <c r="B71" s="215" t="s">
        <v>14</v>
      </c>
      <c r="C71" s="221">
        <v>0</v>
      </c>
    </row>
    <row r="72" spans="2:3" ht="18.75">
      <c r="B72" s="215" t="s">
        <v>89</v>
      </c>
      <c r="C72" s="221">
        <v>0</v>
      </c>
    </row>
    <row r="73" spans="2:3" ht="18.75">
      <c r="B73" s="215" t="s">
        <v>90</v>
      </c>
      <c r="C73" s="221">
        <v>0</v>
      </c>
    </row>
    <row r="74" spans="2:3" ht="19.5" thickBot="1">
      <c r="B74" s="1" t="s">
        <v>480</v>
      </c>
      <c r="C74" s="225">
        <f>SUM(C69:C73)</f>
        <v>9428.98</v>
      </c>
    </row>
    <row r="75" ht="19.5" thickTop="1">
      <c r="C75" s="226"/>
    </row>
    <row r="76" ht="18.75">
      <c r="C76" s="226"/>
    </row>
    <row r="77" ht="18.75">
      <c r="C77" s="226"/>
    </row>
    <row r="78" ht="18.75">
      <c r="C78" s="226"/>
    </row>
    <row r="79" ht="18.75">
      <c r="C79" s="226"/>
    </row>
    <row r="80" ht="18.75">
      <c r="C80" s="226"/>
    </row>
    <row r="81" ht="18.75">
      <c r="C81" s="226"/>
    </row>
    <row r="82" ht="18.75">
      <c r="C82" s="226"/>
    </row>
    <row r="83" ht="18.75">
      <c r="C83" s="226"/>
    </row>
    <row r="84" ht="18.75">
      <c r="C84" s="226"/>
    </row>
    <row r="85" ht="18.75">
      <c r="C85" s="226"/>
    </row>
    <row r="86" ht="18.75">
      <c r="C86" s="226"/>
    </row>
    <row r="87" ht="18.75">
      <c r="C87" s="226"/>
    </row>
    <row r="88" ht="18.75">
      <c r="C88" s="226"/>
    </row>
    <row r="89" ht="18.75">
      <c r="C89" s="226"/>
    </row>
    <row r="90" ht="18.75">
      <c r="C90" s="226"/>
    </row>
    <row r="91" ht="18.75">
      <c r="C91" s="226"/>
    </row>
    <row r="92" ht="18.75">
      <c r="C92" s="226"/>
    </row>
    <row r="93" spans="1:4" ht="18.75">
      <c r="A93" s="399" t="s">
        <v>7</v>
      </c>
      <c r="B93" s="399"/>
      <c r="C93" s="212" t="str">
        <f>C2</f>
        <v>ณ  วันที่  28  กุมภาพันธ์  2554</v>
      </c>
      <c r="D93" s="212"/>
    </row>
    <row r="94" spans="2:3" ht="18.75">
      <c r="B94" s="399" t="s">
        <v>87</v>
      </c>
      <c r="C94" s="399"/>
    </row>
    <row r="95" ht="18.75">
      <c r="C95" s="13"/>
    </row>
    <row r="96" spans="2:3" ht="18.75">
      <c r="B96" s="215" t="s">
        <v>91</v>
      </c>
      <c r="C96" s="220">
        <v>4557.69</v>
      </c>
    </row>
    <row r="97" spans="2:6" ht="18.75">
      <c r="B97" s="215" t="s">
        <v>89</v>
      </c>
      <c r="C97" s="220">
        <v>390861</v>
      </c>
      <c r="F97" s="1" t="s">
        <v>21</v>
      </c>
    </row>
    <row r="98" spans="2:3" ht="18.75">
      <c r="B98" s="215" t="s">
        <v>107</v>
      </c>
      <c r="C98" s="220">
        <v>0</v>
      </c>
    </row>
    <row r="99" spans="2:3" ht="18.75">
      <c r="B99" s="215" t="s">
        <v>108</v>
      </c>
      <c r="C99" s="220">
        <v>2712</v>
      </c>
    </row>
    <row r="100" spans="2:3" ht="18.75">
      <c r="B100" s="215" t="s">
        <v>109</v>
      </c>
      <c r="C100" s="220">
        <v>3254.4</v>
      </c>
    </row>
    <row r="101" spans="2:3" ht="18.75">
      <c r="B101" s="215" t="s">
        <v>412</v>
      </c>
      <c r="C101" s="221">
        <v>0</v>
      </c>
    </row>
    <row r="102" spans="2:3" ht="18.75">
      <c r="B102" s="215" t="s">
        <v>433</v>
      </c>
      <c r="C102" s="221">
        <v>0</v>
      </c>
    </row>
    <row r="103" spans="2:3" ht="19.5" thickBot="1">
      <c r="B103" s="1" t="s">
        <v>481</v>
      </c>
      <c r="C103" s="225">
        <f>SUM(C96:C102)</f>
        <v>401385.09</v>
      </c>
    </row>
    <row r="104" ht="19.5" thickTop="1">
      <c r="C104" s="13"/>
    </row>
    <row r="105" spans="2:3" ht="18.75">
      <c r="B105" s="17" t="s">
        <v>90</v>
      </c>
      <c r="C105" s="227">
        <v>789673.06</v>
      </c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3"/>
    </row>
    <row r="126" ht="18.75">
      <c r="C126" s="13"/>
    </row>
    <row r="127" ht="18.75">
      <c r="C127" s="13"/>
    </row>
    <row r="128" ht="18.75">
      <c r="C128" s="13"/>
    </row>
    <row r="129" ht="18.75">
      <c r="C129" s="167"/>
    </row>
    <row r="130" ht="18.75">
      <c r="C130" s="167"/>
    </row>
    <row r="131" ht="18.75">
      <c r="C131" s="167"/>
    </row>
    <row r="132" ht="18.75">
      <c r="C132" s="167"/>
    </row>
    <row r="133" ht="18.75">
      <c r="C133" s="167"/>
    </row>
    <row r="134" ht="18.75">
      <c r="C134" s="167"/>
    </row>
    <row r="135" ht="18.75">
      <c r="C135" s="167"/>
    </row>
    <row r="136" ht="18.75">
      <c r="C136" s="167"/>
    </row>
    <row r="137" ht="18.75">
      <c r="C137" s="167"/>
    </row>
    <row r="138" ht="18.75">
      <c r="C138" s="167"/>
    </row>
    <row r="139" ht="18.75">
      <c r="C139" s="167"/>
    </row>
    <row r="140" ht="18.75">
      <c r="C140" s="167"/>
    </row>
    <row r="141" ht="18.75">
      <c r="C141" s="167"/>
    </row>
    <row r="142" ht="18.75">
      <c r="C142" s="167"/>
    </row>
    <row r="143" ht="18.75">
      <c r="C143" s="167"/>
    </row>
    <row r="144" ht="18.75">
      <c r="C144" s="167"/>
    </row>
    <row r="145" ht="18.75">
      <c r="C145" s="167"/>
    </row>
    <row r="146" ht="18.75">
      <c r="C146" s="167"/>
    </row>
    <row r="147" ht="18.75">
      <c r="C147" s="167"/>
    </row>
    <row r="148" ht="18.75">
      <c r="C148" s="167"/>
    </row>
    <row r="149" ht="18.75">
      <c r="C149" s="167"/>
    </row>
    <row r="150" ht="18.75">
      <c r="C150" s="167"/>
    </row>
    <row r="151" ht="18.75">
      <c r="C151" s="167"/>
    </row>
    <row r="152" ht="18.75">
      <c r="C152" s="167"/>
    </row>
    <row r="153" ht="18.75">
      <c r="C153" s="167"/>
    </row>
    <row r="154" ht="18.75">
      <c r="C154" s="167"/>
    </row>
    <row r="155" ht="18.75">
      <c r="C155" s="167"/>
    </row>
    <row r="156" ht="18.75">
      <c r="C156" s="167"/>
    </row>
    <row r="157" ht="18.75">
      <c r="C157" s="167"/>
    </row>
    <row r="158" ht="18.75">
      <c r="C158" s="167"/>
    </row>
    <row r="159" ht="18.75">
      <c r="C159" s="167"/>
    </row>
    <row r="160" ht="18.75">
      <c r="C160" s="167"/>
    </row>
    <row r="161" ht="18.75">
      <c r="C161" s="167"/>
    </row>
    <row r="162" ht="18.75">
      <c r="C162" s="167"/>
    </row>
    <row r="163" ht="18.75">
      <c r="C163" s="167"/>
    </row>
    <row r="164" ht="18.75">
      <c r="C164" s="167"/>
    </row>
    <row r="165" ht="18.75">
      <c r="C165" s="167"/>
    </row>
    <row r="166" ht="18.75">
      <c r="C166" s="167"/>
    </row>
    <row r="167" ht="18.75">
      <c r="C167" s="167"/>
    </row>
    <row r="168" ht="18.75">
      <c r="C168" s="167"/>
    </row>
    <row r="169" ht="18.75">
      <c r="C169" s="167"/>
    </row>
    <row r="170" ht="18.75">
      <c r="C170" s="167"/>
    </row>
    <row r="171" ht="18.75">
      <c r="C171" s="167"/>
    </row>
    <row r="172" ht="18.75">
      <c r="C172" s="167"/>
    </row>
    <row r="173" ht="18.75">
      <c r="C173" s="167"/>
    </row>
    <row r="174" ht="18.75">
      <c r="C174" s="167"/>
    </row>
    <row r="175" ht="18.75">
      <c r="C175" s="167"/>
    </row>
    <row r="176" ht="18.75">
      <c r="C176" s="167"/>
    </row>
    <row r="177" ht="18.75">
      <c r="C177" s="167"/>
    </row>
    <row r="178" ht="18.75">
      <c r="C178" s="167"/>
    </row>
    <row r="179" ht="18.75">
      <c r="C179" s="167"/>
    </row>
    <row r="180" ht="18.75">
      <c r="C180" s="167"/>
    </row>
    <row r="181" ht="18.75">
      <c r="C181" s="167"/>
    </row>
    <row r="182" ht="18.75">
      <c r="C182" s="167"/>
    </row>
    <row r="183" ht="18.75">
      <c r="C183" s="167"/>
    </row>
    <row r="184" ht="18.75">
      <c r="C184" s="167"/>
    </row>
    <row r="185" ht="18.75">
      <c r="C185" s="167"/>
    </row>
    <row r="186" ht="18.75">
      <c r="C186" s="167"/>
    </row>
    <row r="187" ht="18.75">
      <c r="C187" s="167"/>
    </row>
    <row r="188" ht="18.75">
      <c r="C188" s="167"/>
    </row>
    <row r="189" ht="18.75">
      <c r="C189" s="167"/>
    </row>
    <row r="190" ht="18.75">
      <c r="C190" s="167"/>
    </row>
    <row r="191" ht="18.75">
      <c r="C191" s="167"/>
    </row>
    <row r="192" ht="18.75">
      <c r="C192" s="167"/>
    </row>
    <row r="193" ht="18.75">
      <c r="C193" s="167"/>
    </row>
    <row r="194" ht="18.75">
      <c r="C194" s="167"/>
    </row>
    <row r="195" ht="18.75">
      <c r="C195" s="167"/>
    </row>
    <row r="196" ht="18.75">
      <c r="C196" s="167"/>
    </row>
    <row r="197" ht="18.75">
      <c r="C197" s="167"/>
    </row>
    <row r="198" ht="18.75">
      <c r="C198" s="167"/>
    </row>
    <row r="199" ht="18.75">
      <c r="C199" s="167"/>
    </row>
    <row r="200" ht="18.75">
      <c r="C200" s="167"/>
    </row>
    <row r="201" ht="18.75">
      <c r="C201" s="167"/>
    </row>
    <row r="202" ht="18.75">
      <c r="C202" s="167"/>
    </row>
    <row r="203" ht="18.75">
      <c r="C203" s="167"/>
    </row>
    <row r="204" ht="18.75">
      <c r="C204" s="167"/>
    </row>
    <row r="205" ht="18.75">
      <c r="C205" s="167"/>
    </row>
    <row r="206" ht="18.75">
      <c r="C206" s="167"/>
    </row>
    <row r="207" ht="18.75">
      <c r="C207" s="167"/>
    </row>
    <row r="208" ht="18.75">
      <c r="C208" s="167"/>
    </row>
    <row r="209" ht="18.75">
      <c r="C209" s="167"/>
    </row>
    <row r="210" ht="18.75">
      <c r="C210" s="167"/>
    </row>
    <row r="211" ht="18.75">
      <c r="C211" s="167"/>
    </row>
    <row r="212" ht="18.75">
      <c r="C212" s="167"/>
    </row>
    <row r="213" ht="18.75">
      <c r="C213" s="167"/>
    </row>
    <row r="214" ht="18.75">
      <c r="C214" s="167"/>
    </row>
    <row r="215" ht="18.75">
      <c r="C215" s="167"/>
    </row>
    <row r="216" ht="18.75">
      <c r="C216" s="167"/>
    </row>
    <row r="217" ht="18.75">
      <c r="C217" s="167"/>
    </row>
    <row r="218" ht="18.75">
      <c r="C218" s="167"/>
    </row>
    <row r="219" ht="18.75">
      <c r="C219" s="167"/>
    </row>
    <row r="220" ht="18.75">
      <c r="C220" s="167"/>
    </row>
    <row r="221" ht="18.75">
      <c r="C221" s="167"/>
    </row>
    <row r="222" ht="18.75">
      <c r="C222" s="167"/>
    </row>
    <row r="223" ht="18.75">
      <c r="C223" s="167"/>
    </row>
    <row r="224" ht="18.75">
      <c r="C224" s="167"/>
    </row>
    <row r="225" ht="18.75">
      <c r="C225" s="167"/>
    </row>
    <row r="226" ht="18.75">
      <c r="C226" s="167"/>
    </row>
    <row r="227" ht="18.75">
      <c r="C227" s="167"/>
    </row>
    <row r="228" ht="18.75">
      <c r="C228" s="167"/>
    </row>
    <row r="229" ht="18.75">
      <c r="C229" s="167"/>
    </row>
    <row r="230" ht="18.75">
      <c r="C230" s="167"/>
    </row>
    <row r="231" ht="18.75">
      <c r="C231" s="167"/>
    </row>
    <row r="232" ht="18.75">
      <c r="C232" s="167"/>
    </row>
    <row r="233" ht="18.75">
      <c r="C233" s="167"/>
    </row>
    <row r="234" ht="18.75">
      <c r="C234" s="167"/>
    </row>
    <row r="235" ht="18.75">
      <c r="C235" s="167"/>
    </row>
    <row r="236" ht="18.75">
      <c r="C236" s="167"/>
    </row>
    <row r="237" ht="18.75">
      <c r="C237" s="167"/>
    </row>
    <row r="238" ht="18.75">
      <c r="C238" s="167"/>
    </row>
    <row r="239" ht="18.75">
      <c r="C239" s="167"/>
    </row>
    <row r="240" ht="18.75">
      <c r="C240" s="167"/>
    </row>
    <row r="241" ht="18.75">
      <c r="C241" s="167"/>
    </row>
    <row r="242" ht="18.75">
      <c r="C242" s="167"/>
    </row>
    <row r="243" ht="18.75">
      <c r="C243" s="167"/>
    </row>
    <row r="244" ht="18.75">
      <c r="C244" s="167"/>
    </row>
    <row r="245" ht="18.75">
      <c r="C245" s="167"/>
    </row>
    <row r="246" ht="18.75">
      <c r="C246" s="167"/>
    </row>
    <row r="247" ht="18.75">
      <c r="C247" s="167"/>
    </row>
    <row r="248" ht="18.75">
      <c r="C248" s="167"/>
    </row>
    <row r="249" ht="18.75">
      <c r="C249" s="167"/>
    </row>
    <row r="250" ht="18.75">
      <c r="C250" s="167"/>
    </row>
    <row r="251" ht="18.75">
      <c r="C251" s="167"/>
    </row>
    <row r="252" ht="18.75">
      <c r="C252" s="167"/>
    </row>
    <row r="253" ht="18.75">
      <c r="C253" s="167"/>
    </row>
    <row r="254" ht="18.75">
      <c r="C254" s="167"/>
    </row>
    <row r="255" ht="18.75">
      <c r="C255" s="167"/>
    </row>
    <row r="256" ht="18.75">
      <c r="C256" s="167"/>
    </row>
    <row r="257" ht="18.75">
      <c r="C257" s="167"/>
    </row>
  </sheetData>
  <sheetProtection/>
  <mergeCells count="8">
    <mergeCell ref="A2:B2"/>
    <mergeCell ref="A49:B49"/>
    <mergeCell ref="B67:C67"/>
    <mergeCell ref="B94:C94"/>
    <mergeCell ref="A66:B66"/>
    <mergeCell ref="A93:B93"/>
    <mergeCell ref="B3:C3"/>
    <mergeCell ref="B50:C50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">
      <selection activeCell="J11" sqref="J11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66" t="s">
        <v>131</v>
      </c>
      <c r="B1" s="366"/>
      <c r="C1" s="366"/>
      <c r="D1" s="366"/>
      <c r="E1" s="366"/>
      <c r="F1" s="366"/>
      <c r="G1" s="366"/>
      <c r="H1" s="366"/>
      <c r="I1" s="366"/>
      <c r="J1" s="366"/>
      <c r="K1" s="212"/>
    </row>
    <row r="2" spans="1:11" ht="23.25">
      <c r="A2" s="366" t="s">
        <v>368</v>
      </c>
      <c r="B2" s="366"/>
      <c r="C2" s="366"/>
      <c r="D2" s="366"/>
      <c r="E2" s="366"/>
      <c r="F2" s="366"/>
      <c r="G2" s="366"/>
      <c r="H2" s="366"/>
      <c r="I2" s="366"/>
      <c r="J2" s="366"/>
      <c r="K2" s="212"/>
    </row>
    <row r="3" spans="1:11" ht="23.25">
      <c r="A3" s="366" t="s">
        <v>581</v>
      </c>
      <c r="B3" s="366"/>
      <c r="C3" s="366"/>
      <c r="D3" s="366"/>
      <c r="E3" s="366"/>
      <c r="F3" s="366"/>
      <c r="G3" s="366"/>
      <c r="H3" s="366"/>
      <c r="I3" s="366"/>
      <c r="J3" s="366"/>
      <c r="K3" s="212"/>
    </row>
    <row r="5" spans="1:8" ht="18.75">
      <c r="A5" s="70" t="s">
        <v>369</v>
      </c>
      <c r="B5" s="5"/>
      <c r="C5" s="5"/>
      <c r="D5" s="5"/>
      <c r="E5" s="24" t="s">
        <v>36</v>
      </c>
      <c r="F5" s="5"/>
      <c r="G5" s="5"/>
      <c r="H5" s="224" t="s">
        <v>370</v>
      </c>
    </row>
    <row r="6" spans="2:8" ht="18.75">
      <c r="B6" s="228" t="s">
        <v>371</v>
      </c>
      <c r="C6" s="228"/>
      <c r="D6" s="229"/>
      <c r="E6" s="229">
        <f>หมายเหตุประกอบงบ!C4+หมายเหตุประกอบงบ!C7+หมายเหตุประกอบงบ!C18+หมายเหตุประกอบงบ!C20+หมายเหตุประกอบงบ!C24</f>
        <v>881187.9700000001</v>
      </c>
      <c r="F6" s="228"/>
      <c r="G6" s="228"/>
      <c r="H6" s="229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3150684.63</v>
      </c>
    </row>
    <row r="7" spans="2:8" ht="18.75">
      <c r="B7" s="230" t="s">
        <v>372</v>
      </c>
      <c r="C7" s="230"/>
      <c r="D7" s="231"/>
      <c r="E7" s="231">
        <f>หมายเหตุประกอบงบ!C60</f>
        <v>24273.92</v>
      </c>
      <c r="F7" s="230"/>
      <c r="G7" s="230"/>
      <c r="H7" s="231">
        <f>'รายงานรับ-จ่ายเงินสด (3)'!C28</f>
        <v>68909.64</v>
      </c>
    </row>
    <row r="8" spans="2:8" ht="18.75">
      <c r="B8" s="230" t="s">
        <v>373</v>
      </c>
      <c r="C8" s="230"/>
      <c r="D8" s="231"/>
      <c r="E8" s="231">
        <f>'รายงานรับ-จ่ายเงินสด (3)'!F23</f>
        <v>0</v>
      </c>
      <c r="F8" s="230"/>
      <c r="G8" s="230"/>
      <c r="H8" s="231">
        <f>'รายงานรับ-จ่ายเงินสด (3)'!C23</f>
        <v>1134000</v>
      </c>
    </row>
    <row r="9" spans="2:8" ht="18.75">
      <c r="B9" s="230" t="s">
        <v>374</v>
      </c>
      <c r="C9" s="230"/>
      <c r="D9" s="231"/>
      <c r="E9" s="231">
        <f>หมายเหตุประกอบงบ!C34</f>
        <v>2523816</v>
      </c>
      <c r="F9" s="230"/>
      <c r="G9" s="230"/>
      <c r="H9" s="231">
        <f>'รายงานรับ-จ่ายเงินสด (3)'!C19</f>
        <v>5197938</v>
      </c>
    </row>
    <row r="10" spans="2:8" ht="18.75">
      <c r="B10" s="230" t="s">
        <v>435</v>
      </c>
      <c r="C10" s="230"/>
      <c r="D10" s="231"/>
      <c r="E10" s="231">
        <f>'รายงานรับ-จ่ายเงินสด (3)'!F21</f>
        <v>0</v>
      </c>
      <c r="F10" s="230"/>
      <c r="G10" s="230"/>
      <c r="H10" s="231">
        <f>'รายงานรับ-จ่ายเงินสด (3)'!C21</f>
        <v>288000</v>
      </c>
    </row>
    <row r="11" spans="2:8" ht="18.75">
      <c r="B11" s="230" t="s">
        <v>436</v>
      </c>
      <c r="C11" s="230"/>
      <c r="D11" s="231"/>
      <c r="E11" s="231">
        <f>'รายงานรับ-จ่ายเงินสด (3)'!F22</f>
        <v>0</v>
      </c>
      <c r="F11" s="230"/>
      <c r="G11" s="230"/>
      <c r="H11" s="231">
        <f>'รายงานรับ-จ่ายเงินสด (3)'!C22</f>
        <v>0</v>
      </c>
    </row>
    <row r="12" spans="2:8" ht="18.75">
      <c r="B12" s="230" t="s">
        <v>129</v>
      </c>
      <c r="C12" s="230"/>
      <c r="D12" s="231"/>
      <c r="E12" s="231">
        <v>0</v>
      </c>
      <c r="F12" s="230"/>
      <c r="G12" s="230"/>
      <c r="H12" s="231">
        <f>'รายงานรับ-จ่ายเงินสด (3)'!C25</f>
        <v>0</v>
      </c>
    </row>
    <row r="13" spans="2:8" ht="18.75">
      <c r="B13" s="5"/>
      <c r="C13" s="5"/>
      <c r="D13" s="226"/>
      <c r="E13" s="226"/>
      <c r="F13" s="5"/>
      <c r="G13" s="5"/>
      <c r="H13" s="226"/>
    </row>
    <row r="14" spans="4:8" ht="19.5" thickBot="1">
      <c r="D14" s="70" t="s">
        <v>78</v>
      </c>
      <c r="E14" s="225">
        <f>SUM(E6:E12)</f>
        <v>3429277.89</v>
      </c>
      <c r="H14" s="225">
        <f>SUM(H6:H12)</f>
        <v>9839532.27</v>
      </c>
    </row>
    <row r="15" ht="19.5" thickTop="1">
      <c r="E15" s="13"/>
    </row>
    <row r="16" ht="18.75">
      <c r="E16" s="13"/>
    </row>
    <row r="17" spans="1:8" ht="18.75">
      <c r="A17" s="70" t="s">
        <v>46</v>
      </c>
      <c r="B17" s="5"/>
      <c r="C17" s="5"/>
      <c r="D17" s="226"/>
      <c r="E17" s="24" t="s">
        <v>36</v>
      </c>
      <c r="F17" s="5"/>
      <c r="G17" s="5"/>
      <c r="H17" s="224" t="s">
        <v>370</v>
      </c>
    </row>
    <row r="18" spans="2:8" ht="18.75">
      <c r="B18" s="228" t="s">
        <v>375</v>
      </c>
      <c r="C18" s="228"/>
      <c r="D18" s="229"/>
      <c r="E18" s="229">
        <f>'รายงานรับ-จ่ายเงินสด (3)'!F59+'รายงานรับ-จ่ายเงินสด (3)'!F60+'รายงานรับ-จ่ายเงินสด (3)'!F61+'รายงานรับ-จ่ายเงินสด (3)'!F62+'รายงานรับ-จ่ายเงินสด (3)'!F63+'รายงานรับ-จ่ายเงินสด (3)'!F64+'รายงานรับ-จ่ายเงินสด (3)'!F66+'รายงานรับ-จ่ายเงินสด (3)'!F68+'รายงานรับ-จ่ายเงินสด (3)'!F70+'รายงานรับ-จ่ายเงินสด (3)'!F72+'รายงานรับ-จ่ายเงินสด (3)'!F74+'รายงานรับ-จ่ายเงินสด (3)'!F76</f>
        <v>641530.86</v>
      </c>
      <c r="F18" s="228"/>
      <c r="G18" s="228"/>
      <c r="H18" s="229">
        <f>'รายงานรับ-จ่ายเงินสด (3)'!C59+'รายงานรับ-จ่ายเงินสด (3)'!C60+'รายงานรับ-จ่ายเงินสด (3)'!C61+'รายงานรับ-จ่ายเงินสด (3)'!C62+'รายงานรับ-จ่ายเงินสด (3)'!C63+'รายงานรับ-จ่ายเงินสด (3)'!C64+'รายงานรับ-จ่ายเงินสด (3)'!C66+'รายงานรับ-จ่ายเงินสด (3)'!C68+'รายงานรับ-จ่ายเงินสด (3)'!C70+'รายงานรับ-จ่ายเงินสด (3)'!C72+'รายงานรับ-จ่ายเงินสด (3)'!C74+'รายงานรับ-จ่ายเงินสด (3)'!C76</f>
        <v>2725163.17</v>
      </c>
    </row>
    <row r="19" spans="2:8" ht="18.75">
      <c r="B19" s="228" t="s">
        <v>434</v>
      </c>
      <c r="C19" s="228"/>
      <c r="D19" s="229"/>
      <c r="E19" s="229">
        <f>'รายงานรับ-จ่ายเงินสด (3)'!F65+'รายงานรับ-จ่ายเงินสด (3)'!F67+'รายงานรับ-จ่ายเงินสด (3)'!F71+'รายงานรับ-จ่ายเงินสด (3)'!F73+'รายงานรับ-จ่ายเงินสด (3)'!F75+'รายงานรับ-จ่ายเงินสด (3)'!F77</f>
        <v>269486.6</v>
      </c>
      <c r="F19" s="228"/>
      <c r="G19" s="228"/>
      <c r="H19" s="229">
        <f>'รายงานรับ-จ่ายเงินสด (3)'!C65+'รายงานรับ-จ่ายเงินสด (3)'!C67+'รายงานรับ-จ่ายเงินสด (3)'!C71+'รายงานรับ-จ่ายเงินสด (3)'!C73+'รายงานรับ-จ่ายเงินสด (3)'!C75+'รายงานรับ-จ่ายเงินสด (3)'!C77</f>
        <v>1588622.1600000001</v>
      </c>
    </row>
    <row r="20" spans="2:8" ht="18.75">
      <c r="B20" s="230" t="s">
        <v>376</v>
      </c>
      <c r="C20" s="230"/>
      <c r="D20" s="231"/>
      <c r="E20" s="231">
        <f>'รายงานรับ-จ่ายเงินสด (3)'!F87</f>
        <v>9428.98</v>
      </c>
      <c r="F20" s="230"/>
      <c r="G20" s="230"/>
      <c r="H20" s="231">
        <f>'รายงานรับ-จ่ายเงินสด (3)'!C87</f>
        <v>74828.69</v>
      </c>
    </row>
    <row r="21" spans="2:8" ht="18.75">
      <c r="B21" s="230" t="s">
        <v>377</v>
      </c>
      <c r="C21" s="230"/>
      <c r="D21" s="231"/>
      <c r="E21" s="231">
        <f>'รายงานรับ-จ่ายเงินสด (3)'!F79</f>
        <v>33650</v>
      </c>
      <c r="F21" s="230"/>
      <c r="G21" s="230"/>
      <c r="H21" s="231">
        <f>'รายงานรับ-จ่ายเงินสด (3)'!C79</f>
        <v>1124300</v>
      </c>
    </row>
    <row r="22" spans="2:8" ht="18.75">
      <c r="B22" s="230" t="s">
        <v>379</v>
      </c>
      <c r="C22" s="230"/>
      <c r="D22" s="231"/>
      <c r="E22" s="231">
        <v>0</v>
      </c>
      <c r="F22" s="230"/>
      <c r="G22" s="230"/>
      <c r="H22" s="231">
        <f>'รายงานรับ-จ่ายเงินสด (3)'!C81+'รายงานรับ-จ่ายเงินสด (3)'!C82</f>
        <v>995500</v>
      </c>
    </row>
    <row r="23" spans="2:8" ht="18.75">
      <c r="B23" s="230" t="s">
        <v>437</v>
      </c>
      <c r="C23" s="230"/>
      <c r="D23" s="231"/>
      <c r="E23" s="231">
        <f>'รายงานรับ-จ่ายเงินสด (3)'!F80</f>
        <v>288000</v>
      </c>
      <c r="F23" s="230"/>
      <c r="G23" s="230"/>
      <c r="H23" s="231">
        <f>'รายงานรับ-จ่ายเงินสด (3)'!C80</f>
        <v>288000</v>
      </c>
    </row>
    <row r="24" spans="2:8" ht="18.75">
      <c r="B24" s="230" t="s">
        <v>438</v>
      </c>
      <c r="C24" s="230"/>
      <c r="D24" s="231"/>
      <c r="E24" s="231"/>
      <c r="F24" s="230"/>
      <c r="G24" s="230"/>
      <c r="H24" s="231"/>
    </row>
    <row r="25" spans="2:8" ht="18.75">
      <c r="B25" s="230" t="s">
        <v>378</v>
      </c>
      <c r="C25" s="230"/>
      <c r="D25" s="231"/>
      <c r="E25" s="231">
        <v>0</v>
      </c>
      <c r="F25" s="230"/>
      <c r="G25" s="230"/>
      <c r="H25" s="231">
        <v>0</v>
      </c>
    </row>
    <row r="26" spans="2:8" ht="18.75">
      <c r="B26" s="230" t="s">
        <v>219</v>
      </c>
      <c r="C26" s="230"/>
      <c r="D26" s="231"/>
      <c r="E26" s="231">
        <v>0</v>
      </c>
      <c r="F26" s="230"/>
      <c r="G26" s="230"/>
      <c r="H26" s="231">
        <f>'รายงานรับ-จ่ายเงินสด (3)'!C84+'รายงานรับ-จ่ายเงินสด (3)'!C27</f>
        <v>651851</v>
      </c>
    </row>
    <row r="27" spans="2:8" ht="18.75">
      <c r="B27" s="230" t="s">
        <v>132</v>
      </c>
      <c r="C27" s="230"/>
      <c r="D27" s="231"/>
      <c r="E27" s="231">
        <v>0</v>
      </c>
      <c r="F27" s="230"/>
      <c r="G27" s="230"/>
      <c r="H27" s="231">
        <f>'รายงานรับ-จ่ายเงินสด (3)'!C85+'รายงานรับ-จ่ายเงินสด (3)'!C26</f>
        <v>315348.5</v>
      </c>
    </row>
    <row r="28" spans="4:8" ht="19.5" thickBot="1">
      <c r="D28" s="70" t="s">
        <v>78</v>
      </c>
      <c r="E28" s="225">
        <f>SUM(E18:E25)</f>
        <v>1242096.44</v>
      </c>
      <c r="H28" s="225">
        <f>SUM(H18:H27)</f>
        <v>7763613.5200000005</v>
      </c>
    </row>
    <row r="29" spans="2:10" ht="20.25" thickBot="1" thickTop="1">
      <c r="B29" s="232" t="s">
        <v>380</v>
      </c>
      <c r="C29" s="232"/>
      <c r="D29" s="233"/>
      <c r="E29" s="234">
        <f>E14-E28</f>
        <v>2187181.45</v>
      </c>
      <c r="F29" s="233"/>
      <c r="G29" s="233"/>
      <c r="H29" s="234">
        <f>H14-H28</f>
        <v>2075918.749999999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112"/>
  <sheetViews>
    <sheetView zoomScalePageLayoutView="0" workbookViewId="0" topLeftCell="A1">
      <pane xSplit="8880" ySplit="2670" topLeftCell="T96" activePane="bottomRight" state="split"/>
      <selection pane="topLeft" activeCell="U103" sqref="U103"/>
      <selection pane="topRight" activeCell="U1" sqref="U1"/>
      <selection pane="bottomLeft" activeCell="G107" sqref="G107"/>
      <selection pane="bottomRight" activeCell="U106" sqref="U106"/>
    </sheetView>
  </sheetViews>
  <sheetFormatPr defaultColWidth="9.140625" defaultRowHeight="21.75"/>
  <cols>
    <col min="1" max="1" width="12.7109375" style="106" customWidth="1"/>
    <col min="2" max="2" width="10.00390625" style="106" customWidth="1"/>
    <col min="3" max="3" width="11.00390625" style="106" customWidth="1"/>
    <col min="4" max="4" width="10.57421875" style="106" customWidth="1"/>
    <col min="5" max="5" width="5.8515625" style="106" customWidth="1"/>
    <col min="6" max="6" width="5.00390625" style="106" customWidth="1"/>
    <col min="7" max="7" width="10.7109375" style="106" customWidth="1"/>
    <col min="8" max="8" width="5.00390625" style="106" customWidth="1"/>
    <col min="9" max="9" width="10.00390625" style="106" customWidth="1"/>
    <col min="10" max="11" width="10.7109375" style="106" customWidth="1"/>
    <col min="12" max="12" width="6.28125" style="106" customWidth="1"/>
    <col min="13" max="13" width="5.140625" style="106" customWidth="1"/>
    <col min="14" max="14" width="7.140625" style="106" customWidth="1"/>
    <col min="15" max="15" width="5.8515625" style="106" customWidth="1"/>
    <col min="16" max="16" width="5.57421875" style="106" customWidth="1"/>
    <col min="17" max="17" width="5.00390625" style="106" customWidth="1"/>
    <col min="18" max="18" width="5.140625" style="106" customWidth="1"/>
    <col min="19" max="19" width="9.8515625" style="106" customWidth="1"/>
    <col min="20" max="20" width="10.00390625" style="106" customWidth="1"/>
    <col min="21" max="21" width="12.421875" style="106" customWidth="1"/>
    <col min="22" max="22" width="5.421875" style="106" customWidth="1"/>
    <col min="23" max="23" width="19.7109375" style="314" customWidth="1"/>
    <col min="24" max="24" width="6.8515625" style="106" customWidth="1"/>
    <col min="25" max="25" width="7.8515625" style="106" customWidth="1"/>
    <col min="26" max="26" width="9.7109375" style="106" customWidth="1"/>
    <col min="27" max="76" width="6.8515625" style="106" customWidth="1"/>
    <col min="77" max="84" width="8.8515625" style="106" customWidth="1"/>
    <col min="85" max="16384" width="9.140625" style="106" customWidth="1"/>
  </cols>
  <sheetData>
    <row r="1" spans="1:21" ht="15.75">
      <c r="A1" s="400" t="s">
        <v>66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</row>
    <row r="2" spans="1:21" ht="15.75">
      <c r="A2" s="400" t="s">
        <v>196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</row>
    <row r="3" spans="1:21" ht="18.75">
      <c r="A3" s="401" t="s">
        <v>531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</row>
    <row r="4" spans="1:21" ht="18.75">
      <c r="A4" s="315"/>
      <c r="B4" s="316"/>
      <c r="C4" s="404">
        <v>110</v>
      </c>
      <c r="D4" s="402"/>
      <c r="E4" s="132">
        <v>120</v>
      </c>
      <c r="F4" s="402">
        <v>210</v>
      </c>
      <c r="G4" s="403"/>
      <c r="H4" s="402">
        <v>220</v>
      </c>
      <c r="I4" s="403"/>
      <c r="J4" s="318"/>
      <c r="K4" s="404">
        <v>240</v>
      </c>
      <c r="L4" s="404"/>
      <c r="M4" s="318"/>
      <c r="N4" s="404">
        <v>260</v>
      </c>
      <c r="O4" s="404"/>
      <c r="P4" s="404"/>
      <c r="Q4" s="402">
        <v>310</v>
      </c>
      <c r="R4" s="403"/>
      <c r="S4" s="402">
        <v>320</v>
      </c>
      <c r="T4" s="403"/>
      <c r="U4" s="318"/>
    </row>
    <row r="5" spans="1:21" ht="18.75">
      <c r="A5" s="319"/>
      <c r="B5" s="320">
        <v>411</v>
      </c>
      <c r="C5" s="317">
        <v>111</v>
      </c>
      <c r="D5" s="132">
        <v>113</v>
      </c>
      <c r="E5" s="321">
        <v>121</v>
      </c>
      <c r="F5" s="321">
        <v>210</v>
      </c>
      <c r="G5" s="321">
        <v>211</v>
      </c>
      <c r="H5" s="322">
        <v>222</v>
      </c>
      <c r="I5" s="322">
        <v>223</v>
      </c>
      <c r="J5" s="322">
        <v>232</v>
      </c>
      <c r="K5" s="320">
        <v>241</v>
      </c>
      <c r="L5" s="320">
        <v>242</v>
      </c>
      <c r="M5" s="322">
        <v>252</v>
      </c>
      <c r="N5" s="317">
        <v>261</v>
      </c>
      <c r="O5" s="317">
        <v>262</v>
      </c>
      <c r="P5" s="317">
        <v>263</v>
      </c>
      <c r="Q5" s="322">
        <v>311</v>
      </c>
      <c r="R5" s="322">
        <v>312</v>
      </c>
      <c r="S5" s="322">
        <v>321</v>
      </c>
      <c r="T5" s="317">
        <v>322</v>
      </c>
      <c r="U5" s="322" t="s">
        <v>78</v>
      </c>
    </row>
    <row r="6" spans="1:21" ht="18.75">
      <c r="A6" s="323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1:21" ht="15.75">
      <c r="A7" s="325">
        <v>2</v>
      </c>
      <c r="B7" s="324">
        <v>7302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ht="15.75">
      <c r="A8" s="325">
        <v>3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</row>
    <row r="9" spans="1:21" ht="15.75">
      <c r="A9" s="325">
        <v>4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</row>
    <row r="10" spans="1:21" ht="15.75">
      <c r="A10" s="325">
        <v>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ht="15.75">
      <c r="A11" s="330" t="s">
        <v>25</v>
      </c>
      <c r="B11" s="331">
        <f aca="true" t="shared" si="0" ref="B11:T11">SUM(B7:B10)</f>
        <v>7302</v>
      </c>
      <c r="C11" s="331">
        <f t="shared" si="0"/>
        <v>0</v>
      </c>
      <c r="D11" s="331">
        <f t="shared" si="0"/>
        <v>0</v>
      </c>
      <c r="E11" s="331">
        <f t="shared" si="0"/>
        <v>0</v>
      </c>
      <c r="F11" s="331">
        <f t="shared" si="0"/>
        <v>0</v>
      </c>
      <c r="G11" s="331">
        <f t="shared" si="0"/>
        <v>0</v>
      </c>
      <c r="H11" s="331">
        <f t="shared" si="0"/>
        <v>0</v>
      </c>
      <c r="I11" s="331">
        <f t="shared" si="0"/>
        <v>0</v>
      </c>
      <c r="J11" s="331">
        <f t="shared" si="0"/>
        <v>0</v>
      </c>
      <c r="K11" s="331">
        <f t="shared" si="0"/>
        <v>0</v>
      </c>
      <c r="L11" s="331">
        <f t="shared" si="0"/>
        <v>0</v>
      </c>
      <c r="M11" s="331">
        <f t="shared" si="0"/>
        <v>0</v>
      </c>
      <c r="N11" s="331">
        <f t="shared" si="0"/>
        <v>0</v>
      </c>
      <c r="O11" s="331">
        <f t="shared" si="0"/>
        <v>0</v>
      </c>
      <c r="P11" s="331">
        <f t="shared" si="0"/>
        <v>0</v>
      </c>
      <c r="Q11" s="331">
        <f t="shared" si="0"/>
        <v>0</v>
      </c>
      <c r="R11" s="331">
        <f t="shared" si="0"/>
        <v>0</v>
      </c>
      <c r="S11" s="331">
        <f t="shared" si="0"/>
        <v>0</v>
      </c>
      <c r="T11" s="331">
        <f t="shared" si="0"/>
        <v>0</v>
      </c>
      <c r="U11" s="331">
        <f>SUM(B11:T11)</f>
        <v>7302</v>
      </c>
    </row>
    <row r="12" spans="1:21" ht="15.75">
      <c r="A12" s="334" t="s">
        <v>26</v>
      </c>
      <c r="B12" s="335">
        <v>102023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>
        <f>SUM(B12:T12)</f>
        <v>102023</v>
      </c>
    </row>
    <row r="13" spans="1:21" ht="15.75">
      <c r="A13" s="323">
        <v>100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</row>
    <row r="14" spans="1:21" ht="15.75">
      <c r="A14" s="325">
        <v>101</v>
      </c>
      <c r="B14" s="324"/>
      <c r="C14" s="324">
        <v>29300</v>
      </c>
      <c r="D14" s="324"/>
      <c r="E14" s="324"/>
      <c r="F14" s="324"/>
      <c r="G14" s="324"/>
      <c r="H14" s="324"/>
      <c r="I14" s="324"/>
      <c r="J14" s="324"/>
      <c r="K14" s="324">
        <v>26670</v>
      </c>
      <c r="L14" s="324"/>
      <c r="M14" s="324"/>
      <c r="N14" s="324"/>
      <c r="O14" s="324"/>
      <c r="P14" s="324"/>
      <c r="Q14" s="324"/>
      <c r="R14" s="324"/>
      <c r="S14" s="324"/>
      <c r="T14" s="324"/>
      <c r="U14" s="324"/>
    </row>
    <row r="15" spans="1:21" ht="15.75">
      <c r="A15" s="325">
        <v>102</v>
      </c>
      <c r="B15" s="324"/>
      <c r="C15" s="324">
        <v>105400</v>
      </c>
      <c r="D15" s="324">
        <v>37280</v>
      </c>
      <c r="E15" s="324"/>
      <c r="F15" s="324"/>
      <c r="G15" s="324">
        <v>9230</v>
      </c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</row>
    <row r="16" spans="1:21" ht="15.75">
      <c r="A16" s="325">
        <v>103</v>
      </c>
      <c r="B16" s="324"/>
      <c r="C16" s="324">
        <v>8780</v>
      </c>
      <c r="D16" s="324">
        <v>6000</v>
      </c>
      <c r="E16" s="324"/>
      <c r="F16" s="324"/>
      <c r="G16" s="324">
        <v>1500</v>
      </c>
      <c r="H16" s="324"/>
      <c r="I16" s="324"/>
      <c r="J16" s="324"/>
      <c r="K16" s="324">
        <v>1500</v>
      </c>
      <c r="L16" s="324"/>
      <c r="M16" s="324"/>
      <c r="N16" s="324"/>
      <c r="O16" s="324"/>
      <c r="P16" s="324"/>
      <c r="Q16" s="324"/>
      <c r="R16" s="324"/>
      <c r="S16" s="324"/>
      <c r="T16" s="324"/>
      <c r="U16" s="324"/>
    </row>
    <row r="17" spans="1:21" ht="15.75">
      <c r="A17" s="325">
        <v>105</v>
      </c>
      <c r="B17" s="324"/>
      <c r="C17" s="324">
        <v>3500</v>
      </c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</row>
    <row r="18" spans="1:21" ht="15.75">
      <c r="A18" s="325">
        <v>106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</row>
    <row r="19" spans="1:21" ht="15.75">
      <c r="A19" s="330" t="s">
        <v>25</v>
      </c>
      <c r="B19" s="331">
        <f>SUM(B14:B18)</f>
        <v>0</v>
      </c>
      <c r="C19" s="331">
        <f>SUM(C14:C18)</f>
        <v>146980</v>
      </c>
      <c r="D19" s="331">
        <f>SUM(D14:D18)</f>
        <v>43280</v>
      </c>
      <c r="E19" s="331"/>
      <c r="F19" s="331">
        <f>SUM(F14:F18)</f>
        <v>0</v>
      </c>
      <c r="G19" s="331">
        <f>SUM(G14:G18)</f>
        <v>10730</v>
      </c>
      <c r="H19" s="331">
        <f>SUM(H14:H18)</f>
        <v>0</v>
      </c>
      <c r="I19" s="331"/>
      <c r="J19" s="331">
        <f>SUM(J14:J18)</f>
        <v>0</v>
      </c>
      <c r="K19" s="331">
        <f>SUM(K14:K18)</f>
        <v>28170</v>
      </c>
      <c r="L19" s="331"/>
      <c r="M19" s="331">
        <f>SUM(M14:M18)</f>
        <v>0</v>
      </c>
      <c r="N19" s="331">
        <f>SUM(N14:N18)</f>
        <v>0</v>
      </c>
      <c r="O19" s="331"/>
      <c r="P19" s="331">
        <f>SUM(P14:P18)</f>
        <v>0</v>
      </c>
      <c r="Q19" s="331">
        <f>SUM(Q14:Q18)</f>
        <v>0</v>
      </c>
      <c r="R19" s="331">
        <f>SUM(R14:R18)</f>
        <v>0</v>
      </c>
      <c r="S19" s="331">
        <f>SUM(S14:S18)</f>
        <v>0</v>
      </c>
      <c r="T19" s="331">
        <f>SUM(T14:T18)</f>
        <v>0</v>
      </c>
      <c r="U19" s="331">
        <f>SUM(B19:T19)</f>
        <v>229160</v>
      </c>
    </row>
    <row r="20" spans="1:21" ht="15.75">
      <c r="A20" s="334" t="s">
        <v>26</v>
      </c>
      <c r="B20" s="335">
        <v>0</v>
      </c>
      <c r="C20" s="335">
        <v>588300</v>
      </c>
      <c r="D20" s="335">
        <v>173120</v>
      </c>
      <c r="E20" s="335"/>
      <c r="F20" s="335"/>
      <c r="G20" s="335">
        <v>42920</v>
      </c>
      <c r="H20" s="335"/>
      <c r="I20" s="335"/>
      <c r="J20" s="335"/>
      <c r="K20" s="335">
        <v>112680</v>
      </c>
      <c r="L20" s="335"/>
      <c r="M20" s="335"/>
      <c r="N20" s="335"/>
      <c r="O20" s="335"/>
      <c r="P20" s="335"/>
      <c r="Q20" s="335"/>
      <c r="R20" s="335"/>
      <c r="S20" s="335"/>
      <c r="T20" s="335"/>
      <c r="U20" s="335">
        <f>SUM(B20:T20)</f>
        <v>917020</v>
      </c>
    </row>
    <row r="21" spans="1:21" ht="15.75">
      <c r="A21" s="323">
        <v>120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</row>
    <row r="22" spans="1:21" ht="15.75">
      <c r="A22" s="325">
        <v>121</v>
      </c>
      <c r="B22" s="324"/>
      <c r="C22" s="324"/>
      <c r="D22" s="324">
        <v>6940</v>
      </c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</row>
    <row r="23" spans="1:21" ht="15.75">
      <c r="A23" s="325">
        <v>122</v>
      </c>
      <c r="B23" s="324"/>
      <c r="C23" s="324"/>
      <c r="D23" s="324">
        <v>1500</v>
      </c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</row>
    <row r="24" spans="1:21" ht="15.75">
      <c r="A24" s="330" t="s">
        <v>25</v>
      </c>
      <c r="B24" s="331">
        <f>SUM(B22:B23)</f>
        <v>0</v>
      </c>
      <c r="C24" s="331">
        <f>SUM(C22:C23)</f>
        <v>0</v>
      </c>
      <c r="D24" s="331">
        <f>SUM(D22:D23)</f>
        <v>8440</v>
      </c>
      <c r="E24" s="331"/>
      <c r="F24" s="331">
        <f>SUM(F22:F23)</f>
        <v>0</v>
      </c>
      <c r="G24" s="331">
        <f>SUM(G22:G23)</f>
        <v>0</v>
      </c>
      <c r="H24" s="331">
        <f>SUM(H22:H23)</f>
        <v>0</v>
      </c>
      <c r="I24" s="331"/>
      <c r="J24" s="331">
        <f>SUM(J22:J23)</f>
        <v>0</v>
      </c>
      <c r="K24" s="331">
        <f>SUM(K22:K23)</f>
        <v>0</v>
      </c>
      <c r="L24" s="331"/>
      <c r="M24" s="331">
        <f>SUM(M22:M23)</f>
        <v>0</v>
      </c>
      <c r="N24" s="331">
        <f>SUM(N22:N23)</f>
        <v>0</v>
      </c>
      <c r="O24" s="331"/>
      <c r="P24" s="331">
        <f>SUM(P22:P23)</f>
        <v>0</v>
      </c>
      <c r="Q24" s="331">
        <f>SUM(Q22:Q23)</f>
        <v>0</v>
      </c>
      <c r="R24" s="331">
        <f>SUM(R22:R23)</f>
        <v>0</v>
      </c>
      <c r="S24" s="331">
        <f>SUM(S22:S23)</f>
        <v>0</v>
      </c>
      <c r="T24" s="331">
        <f>SUM(T22:T23)</f>
        <v>0</v>
      </c>
      <c r="U24" s="331">
        <f>SUM(B24:T24)</f>
        <v>8440</v>
      </c>
    </row>
    <row r="25" spans="1:21" ht="15.75">
      <c r="A25" s="334" t="s">
        <v>26</v>
      </c>
      <c r="B25" s="335"/>
      <c r="C25" s="335"/>
      <c r="D25" s="335">
        <v>33760</v>
      </c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>
        <f>SUM(B25:T25)</f>
        <v>33760</v>
      </c>
    </row>
    <row r="26" spans="1:21" ht="15.75">
      <c r="A26" s="323">
        <v>130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</row>
    <row r="27" spans="1:21" ht="15.75">
      <c r="A27" s="325">
        <v>131</v>
      </c>
      <c r="B27" s="324"/>
      <c r="C27" s="324">
        <v>23470</v>
      </c>
      <c r="D27" s="324">
        <v>19090</v>
      </c>
      <c r="E27" s="324"/>
      <c r="F27" s="324"/>
      <c r="G27" s="324"/>
      <c r="H27" s="324"/>
      <c r="I27" s="324"/>
      <c r="J27" s="324"/>
      <c r="K27" s="324">
        <v>13090</v>
      </c>
      <c r="L27" s="324"/>
      <c r="M27" s="324"/>
      <c r="N27" s="324"/>
      <c r="O27" s="324"/>
      <c r="P27" s="324"/>
      <c r="Q27" s="324"/>
      <c r="R27" s="324"/>
      <c r="S27" s="324"/>
      <c r="T27" s="324"/>
      <c r="U27" s="324"/>
    </row>
    <row r="28" spans="1:21" ht="15.75">
      <c r="A28" s="325">
        <v>132</v>
      </c>
      <c r="B28" s="324"/>
      <c r="C28" s="324">
        <v>7710</v>
      </c>
      <c r="D28" s="324">
        <v>5930</v>
      </c>
      <c r="E28" s="324"/>
      <c r="F28" s="324"/>
      <c r="G28" s="324"/>
      <c r="H28" s="324"/>
      <c r="I28" s="324"/>
      <c r="J28" s="324"/>
      <c r="K28" s="324">
        <v>3730</v>
      </c>
      <c r="L28" s="324"/>
      <c r="M28" s="324"/>
      <c r="N28" s="324"/>
      <c r="O28" s="324"/>
      <c r="P28" s="324"/>
      <c r="Q28" s="324"/>
      <c r="R28" s="324"/>
      <c r="S28" s="324"/>
      <c r="T28" s="324"/>
      <c r="U28" s="324"/>
    </row>
    <row r="29" spans="1:21" ht="15.75">
      <c r="A29" s="330" t="s">
        <v>25</v>
      </c>
      <c r="B29" s="331">
        <f>SUM(B27:B28)</f>
        <v>0</v>
      </c>
      <c r="C29" s="331">
        <f>SUM(C27:C28)</f>
        <v>31180</v>
      </c>
      <c r="D29" s="331">
        <f>SUM(D27:D28)</f>
        <v>25020</v>
      </c>
      <c r="E29" s="331"/>
      <c r="F29" s="331">
        <f>SUM(F27:F28)</f>
        <v>0</v>
      </c>
      <c r="G29" s="331">
        <f>SUM(G27:G28)</f>
        <v>0</v>
      </c>
      <c r="H29" s="331">
        <f>SUM(H27:H28)</f>
        <v>0</v>
      </c>
      <c r="I29" s="331"/>
      <c r="J29" s="331">
        <f>SUM(J27:J28)</f>
        <v>0</v>
      </c>
      <c r="K29" s="331">
        <f>SUM(K27:K28)</f>
        <v>16820</v>
      </c>
      <c r="L29" s="331"/>
      <c r="M29" s="331">
        <f>SUM(M27:M28)</f>
        <v>0</v>
      </c>
      <c r="N29" s="331">
        <f>SUM(N27:N28)</f>
        <v>0</v>
      </c>
      <c r="O29" s="331"/>
      <c r="P29" s="331">
        <f>SUM(P27:P28)</f>
        <v>0</v>
      </c>
      <c r="Q29" s="331">
        <f>SUM(Q27:Q28)</f>
        <v>0</v>
      </c>
      <c r="R29" s="331">
        <f>SUM(R27:R28)</f>
        <v>0</v>
      </c>
      <c r="S29" s="331">
        <f>SUM(S27:S28)</f>
        <v>0</v>
      </c>
      <c r="T29" s="331">
        <f>SUM(T27:T28)</f>
        <v>0</v>
      </c>
      <c r="U29" s="331">
        <f>SUM(B29:T29)</f>
        <v>73020</v>
      </c>
    </row>
    <row r="30" spans="1:21" ht="15.75">
      <c r="A30" s="334" t="s">
        <v>26</v>
      </c>
      <c r="B30" s="335">
        <v>0</v>
      </c>
      <c r="C30" s="335">
        <v>124720</v>
      </c>
      <c r="D30" s="335">
        <v>100080</v>
      </c>
      <c r="E30" s="335"/>
      <c r="F30" s="335"/>
      <c r="G30" s="335"/>
      <c r="H30" s="335"/>
      <c r="I30" s="335"/>
      <c r="J30" s="335"/>
      <c r="K30" s="335">
        <v>67280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>
        <f>SUM(B30:T30)</f>
        <v>292080</v>
      </c>
    </row>
    <row r="31" spans="1:21" ht="15.75">
      <c r="A31" s="323">
        <v>200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</row>
    <row r="32" spans="1:21" ht="15.75">
      <c r="A32" s="325">
        <v>201</v>
      </c>
      <c r="B32" s="324"/>
      <c r="C32" s="324">
        <v>103350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</row>
    <row r="33" spans="1:21" ht="15.75">
      <c r="A33" s="325">
        <v>203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</row>
    <row r="34" spans="1:21" ht="15.75">
      <c r="A34" s="325">
        <v>204</v>
      </c>
      <c r="B34" s="324"/>
      <c r="C34" s="324"/>
      <c r="D34" s="324">
        <v>1937</v>
      </c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</row>
    <row r="35" spans="1:21" ht="15.75">
      <c r="A35" s="325">
        <v>205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</row>
    <row r="36" spans="1:21" ht="15.75">
      <c r="A36" s="325">
        <v>206</v>
      </c>
      <c r="B36" s="324"/>
      <c r="C36" s="324">
        <v>1600</v>
      </c>
      <c r="D36" s="324">
        <v>1600</v>
      </c>
      <c r="E36" s="324"/>
      <c r="F36" s="324"/>
      <c r="G36" s="324">
        <v>1200</v>
      </c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</row>
    <row r="37" spans="1:21" ht="15.75">
      <c r="A37" s="325">
        <v>207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</row>
    <row r="38" spans="1:21" ht="15.75">
      <c r="A38" s="325">
        <v>208</v>
      </c>
      <c r="B38" s="324"/>
      <c r="C38" s="324">
        <v>8203.5</v>
      </c>
      <c r="D38" s="324">
        <v>365</v>
      </c>
      <c r="E38" s="324"/>
      <c r="F38" s="324"/>
      <c r="G38" s="324"/>
      <c r="H38" s="324"/>
      <c r="I38" s="324"/>
      <c r="J38" s="324"/>
      <c r="K38" s="324">
        <v>7194.5</v>
      </c>
      <c r="L38" s="324"/>
      <c r="M38" s="324"/>
      <c r="N38" s="324"/>
      <c r="O38" s="324"/>
      <c r="P38" s="324"/>
      <c r="Q38" s="324"/>
      <c r="R38" s="324"/>
      <c r="S38" s="324"/>
      <c r="T38" s="324"/>
      <c r="U38" s="324"/>
    </row>
    <row r="39" spans="1:21" ht="15.75">
      <c r="A39" s="325">
        <v>211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</row>
    <row r="40" spans="1:21" ht="15.75">
      <c r="A40" s="330" t="s">
        <v>25</v>
      </c>
      <c r="B40" s="331">
        <f aca="true" t="shared" si="1" ref="B40:T40">SUM(B32:B39)</f>
        <v>0</v>
      </c>
      <c r="C40" s="331">
        <f t="shared" si="1"/>
        <v>113153.5</v>
      </c>
      <c r="D40" s="331">
        <f t="shared" si="1"/>
        <v>3902</v>
      </c>
      <c r="E40" s="331">
        <f t="shared" si="1"/>
        <v>0</v>
      </c>
      <c r="F40" s="331">
        <f t="shared" si="1"/>
        <v>0</v>
      </c>
      <c r="G40" s="331">
        <f t="shared" si="1"/>
        <v>1200</v>
      </c>
      <c r="H40" s="331">
        <f t="shared" si="1"/>
        <v>0</v>
      </c>
      <c r="I40" s="331">
        <f t="shared" si="1"/>
        <v>0</v>
      </c>
      <c r="J40" s="331">
        <f t="shared" si="1"/>
        <v>0</v>
      </c>
      <c r="K40" s="331">
        <f t="shared" si="1"/>
        <v>7194.5</v>
      </c>
      <c r="L40" s="331">
        <f t="shared" si="1"/>
        <v>0</v>
      </c>
      <c r="M40" s="331">
        <f t="shared" si="1"/>
        <v>0</v>
      </c>
      <c r="N40" s="331">
        <f t="shared" si="1"/>
        <v>0</v>
      </c>
      <c r="O40" s="331">
        <f t="shared" si="1"/>
        <v>0</v>
      </c>
      <c r="P40" s="331">
        <f t="shared" si="1"/>
        <v>0</v>
      </c>
      <c r="Q40" s="331">
        <f t="shared" si="1"/>
        <v>0</v>
      </c>
      <c r="R40" s="331">
        <f t="shared" si="1"/>
        <v>0</v>
      </c>
      <c r="S40" s="331">
        <f t="shared" si="1"/>
        <v>0</v>
      </c>
      <c r="T40" s="331">
        <f t="shared" si="1"/>
        <v>0</v>
      </c>
      <c r="U40" s="331">
        <f>SUM(B40:T40)</f>
        <v>125450</v>
      </c>
    </row>
    <row r="41" spans="1:21" ht="15.75">
      <c r="A41" s="334" t="s">
        <v>26</v>
      </c>
      <c r="B41" s="335"/>
      <c r="C41" s="335">
        <v>456074</v>
      </c>
      <c r="D41" s="335">
        <v>9676</v>
      </c>
      <c r="E41" s="335"/>
      <c r="F41" s="335"/>
      <c r="G41" s="335">
        <v>4800</v>
      </c>
      <c r="H41" s="335"/>
      <c r="I41" s="335"/>
      <c r="J41" s="335"/>
      <c r="K41" s="335">
        <v>15452</v>
      </c>
      <c r="L41" s="335"/>
      <c r="M41" s="335"/>
      <c r="N41" s="335">
        <v>0</v>
      </c>
      <c r="O41" s="335"/>
      <c r="P41" s="335"/>
      <c r="Q41" s="335"/>
      <c r="R41" s="335"/>
      <c r="S41" s="335"/>
      <c r="T41" s="335"/>
      <c r="U41" s="335">
        <f>SUM(B41:T41)</f>
        <v>486002</v>
      </c>
    </row>
    <row r="42" spans="1:21" ht="15.75">
      <c r="A42" s="323">
        <v>250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</row>
    <row r="43" spans="1:21" ht="15.75">
      <c r="A43" s="325">
        <v>251</v>
      </c>
      <c r="B43" s="324"/>
      <c r="C43" s="324">
        <v>24234</v>
      </c>
      <c r="D43" s="324"/>
      <c r="E43" s="324"/>
      <c r="F43" s="324"/>
      <c r="G43" s="324">
        <v>2000</v>
      </c>
      <c r="H43" s="324">
        <v>0</v>
      </c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</row>
    <row r="44" spans="1:21" ht="15.75">
      <c r="A44" s="325">
        <v>252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</row>
    <row r="45" spans="1:21" ht="15.75">
      <c r="A45" s="325">
        <v>253</v>
      </c>
      <c r="B45" s="324"/>
      <c r="C45" s="324">
        <v>1450</v>
      </c>
      <c r="D45" s="324"/>
      <c r="E45" s="324"/>
      <c r="F45" s="324"/>
      <c r="G45" s="324">
        <v>24903</v>
      </c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</row>
    <row r="46" spans="1:21" ht="15.75">
      <c r="A46" s="325">
        <v>254</v>
      </c>
      <c r="B46" s="324"/>
      <c r="C46" s="324">
        <v>20376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>
        <v>0</v>
      </c>
      <c r="U46" s="324"/>
    </row>
    <row r="47" spans="1:21" ht="15.75">
      <c r="A47" s="325">
        <v>255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 t="s">
        <v>431</v>
      </c>
      <c r="T47" s="324"/>
      <c r="U47" s="324"/>
    </row>
    <row r="48" spans="1:21" ht="15.75">
      <c r="A48" s="330" t="s">
        <v>25</v>
      </c>
      <c r="B48" s="331">
        <f aca="true" t="shared" si="2" ref="B48:T48">SUM(B43:B47)</f>
        <v>0</v>
      </c>
      <c r="C48" s="331">
        <f t="shared" si="2"/>
        <v>46060</v>
      </c>
      <c r="D48" s="331">
        <f t="shared" si="2"/>
        <v>0</v>
      </c>
      <c r="E48" s="331">
        <f t="shared" si="2"/>
        <v>0</v>
      </c>
      <c r="F48" s="331">
        <f t="shared" si="2"/>
        <v>0</v>
      </c>
      <c r="G48" s="331">
        <f t="shared" si="2"/>
        <v>26903</v>
      </c>
      <c r="H48" s="331">
        <f t="shared" si="2"/>
        <v>0</v>
      </c>
      <c r="I48" s="331">
        <f t="shared" si="2"/>
        <v>0</v>
      </c>
      <c r="J48" s="331">
        <f t="shared" si="2"/>
        <v>0</v>
      </c>
      <c r="K48" s="331">
        <f t="shared" si="2"/>
        <v>0</v>
      </c>
      <c r="L48" s="331">
        <f t="shared" si="2"/>
        <v>0</v>
      </c>
      <c r="M48" s="331">
        <f t="shared" si="2"/>
        <v>0</v>
      </c>
      <c r="N48" s="331">
        <f t="shared" si="2"/>
        <v>0</v>
      </c>
      <c r="O48" s="331">
        <f t="shared" si="2"/>
        <v>0</v>
      </c>
      <c r="P48" s="331">
        <f t="shared" si="2"/>
        <v>0</v>
      </c>
      <c r="Q48" s="331">
        <f t="shared" si="2"/>
        <v>0</v>
      </c>
      <c r="R48" s="331">
        <f t="shared" si="2"/>
        <v>0</v>
      </c>
      <c r="S48" s="331">
        <f t="shared" si="2"/>
        <v>0</v>
      </c>
      <c r="T48" s="331">
        <f t="shared" si="2"/>
        <v>0</v>
      </c>
      <c r="U48" s="331">
        <f>SUM(B48:T48)</f>
        <v>72963</v>
      </c>
    </row>
    <row r="49" spans="1:23" ht="15.75">
      <c r="A49" s="334" t="s">
        <v>26</v>
      </c>
      <c r="B49" s="335"/>
      <c r="C49" s="335">
        <v>279854.96</v>
      </c>
      <c r="D49" s="335">
        <v>7658</v>
      </c>
      <c r="E49" s="335"/>
      <c r="F49" s="335"/>
      <c r="G49" s="335">
        <v>26903</v>
      </c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>
        <f>SUM(B49:T49)</f>
        <v>314415.96</v>
      </c>
      <c r="W49" s="314">
        <v>1237379.84</v>
      </c>
    </row>
    <row r="50" spans="1:23" ht="15.75">
      <c r="A50" s="323">
        <v>270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W50" s="314">
        <f>U49-W49</f>
        <v>-922963.8800000001</v>
      </c>
    </row>
    <row r="51" spans="1:21" ht="15.75">
      <c r="A51" s="325">
        <v>271</v>
      </c>
      <c r="B51" s="324"/>
      <c r="C51" s="324"/>
      <c r="D51" s="324">
        <v>5552</v>
      </c>
      <c r="E51" s="324"/>
      <c r="F51" s="324"/>
      <c r="G51" s="324">
        <v>3400</v>
      </c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</row>
    <row r="52" spans="1:21" ht="15.75">
      <c r="A52" s="325">
        <v>272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</row>
    <row r="53" spans="1:21" ht="15.75">
      <c r="A53" s="325">
        <v>273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</row>
    <row r="54" spans="1:21" ht="15.75">
      <c r="A54" s="325">
        <v>274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</row>
    <row r="55" spans="1:21" ht="15.75">
      <c r="A55" s="325">
        <v>275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</row>
    <row r="56" spans="1:21" ht="15.75">
      <c r="A56" s="325">
        <v>276</v>
      </c>
      <c r="B56" s="324"/>
      <c r="C56" s="324">
        <v>9600</v>
      </c>
      <c r="D56" s="324"/>
      <c r="E56" s="324"/>
      <c r="F56" s="324"/>
      <c r="G56" s="324"/>
      <c r="H56" s="324"/>
      <c r="I56" s="324"/>
      <c r="J56" s="324"/>
      <c r="K56" s="324">
        <v>847</v>
      </c>
      <c r="L56" s="324"/>
      <c r="M56" s="324"/>
      <c r="N56" s="324"/>
      <c r="O56" s="324"/>
      <c r="P56" s="324"/>
      <c r="Q56" s="324"/>
      <c r="R56" s="324"/>
      <c r="S56" s="324"/>
      <c r="T56" s="324"/>
      <c r="U56" s="324"/>
    </row>
    <row r="57" spans="1:21" ht="15.75">
      <c r="A57" s="325">
        <v>277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</row>
    <row r="58" spans="1:21" ht="15.75">
      <c r="A58" s="325">
        <v>278</v>
      </c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</row>
    <row r="59" spans="1:21" ht="15.75">
      <c r="A59" s="325">
        <v>279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</row>
    <row r="60" spans="1:21" ht="15.75">
      <c r="A60" s="325">
        <v>281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</row>
    <row r="61" spans="1:21" ht="15.75">
      <c r="A61" s="325">
        <v>282</v>
      </c>
      <c r="B61" s="324"/>
      <c r="C61" s="324">
        <v>2900</v>
      </c>
      <c r="D61" s="324">
        <v>6600</v>
      </c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</row>
    <row r="62" spans="1:21" ht="15.75">
      <c r="A62" s="325">
        <v>283</v>
      </c>
      <c r="B62" s="324"/>
      <c r="C62" s="324"/>
      <c r="D62" s="324"/>
      <c r="E62" s="324"/>
      <c r="F62" s="324"/>
      <c r="G62" s="324">
        <v>40409.6</v>
      </c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</row>
    <row r="63" spans="1:21" ht="15.75">
      <c r="A63" s="325">
        <v>284</v>
      </c>
      <c r="B63" s="324"/>
      <c r="C63" s="324">
        <v>330</v>
      </c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</row>
    <row r="64" spans="1:21" ht="15.75">
      <c r="A64" s="330" t="s">
        <v>25</v>
      </c>
      <c r="B64" s="331">
        <f aca="true" t="shared" si="3" ref="B64:R64">SUM(B51:B63)</f>
        <v>0</v>
      </c>
      <c r="C64" s="331">
        <f t="shared" si="3"/>
        <v>12830</v>
      </c>
      <c r="D64" s="331">
        <f t="shared" si="3"/>
        <v>12152</v>
      </c>
      <c r="E64" s="331">
        <f t="shared" si="3"/>
        <v>0</v>
      </c>
      <c r="F64" s="331">
        <f t="shared" si="3"/>
        <v>0</v>
      </c>
      <c r="G64" s="331">
        <f t="shared" si="3"/>
        <v>43809.6</v>
      </c>
      <c r="H64" s="331">
        <f t="shared" si="3"/>
        <v>0</v>
      </c>
      <c r="I64" s="331">
        <f t="shared" si="3"/>
        <v>0</v>
      </c>
      <c r="J64" s="331">
        <f t="shared" si="3"/>
        <v>0</v>
      </c>
      <c r="K64" s="331">
        <f t="shared" si="3"/>
        <v>847</v>
      </c>
      <c r="L64" s="331">
        <f t="shared" si="3"/>
        <v>0</v>
      </c>
      <c r="M64" s="331">
        <f t="shared" si="3"/>
        <v>0</v>
      </c>
      <c r="N64" s="331">
        <f t="shared" si="3"/>
        <v>0</v>
      </c>
      <c r="O64" s="331">
        <f t="shared" si="3"/>
        <v>0</v>
      </c>
      <c r="P64" s="331">
        <f t="shared" si="3"/>
        <v>0</v>
      </c>
      <c r="Q64" s="331">
        <f t="shared" si="3"/>
        <v>0</v>
      </c>
      <c r="R64" s="331">
        <f t="shared" si="3"/>
        <v>0</v>
      </c>
      <c r="S64" s="331">
        <f>SUM(S51:S62)</f>
        <v>0</v>
      </c>
      <c r="T64" s="331">
        <f>SUM(T51:T62)</f>
        <v>0</v>
      </c>
      <c r="U64" s="331">
        <f>SUM(B64:T64)</f>
        <v>69638.6</v>
      </c>
    </row>
    <row r="65" spans="1:23" ht="15.75">
      <c r="A65" s="334" t="s">
        <v>26</v>
      </c>
      <c r="B65" s="335"/>
      <c r="C65" s="335">
        <v>54215</v>
      </c>
      <c r="D65" s="335">
        <v>23738.05</v>
      </c>
      <c r="E65" s="335"/>
      <c r="F65" s="335"/>
      <c r="G65" s="335">
        <v>88260.16</v>
      </c>
      <c r="H65" s="335"/>
      <c r="I65" s="335"/>
      <c r="J65" s="335"/>
      <c r="K65" s="335">
        <v>6023</v>
      </c>
      <c r="L65" s="335"/>
      <c r="M65" s="335"/>
      <c r="N65" s="335"/>
      <c r="O65" s="335"/>
      <c r="P65" s="335"/>
      <c r="Q65" s="335"/>
      <c r="R65" s="335"/>
      <c r="S65" s="335"/>
      <c r="T65" s="335"/>
      <c r="U65" s="335">
        <f>SUM(B65:T65)</f>
        <v>172236.21000000002</v>
      </c>
      <c r="W65" s="314">
        <v>529881.65</v>
      </c>
    </row>
    <row r="66" spans="1:23" ht="15.75">
      <c r="A66" s="323">
        <v>300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W66" s="314">
        <f>U65-W65</f>
        <v>-357645.44</v>
      </c>
    </row>
    <row r="67" spans="1:21" ht="15.75">
      <c r="A67" s="325">
        <v>301</v>
      </c>
      <c r="B67" s="324"/>
      <c r="C67" s="324">
        <v>11074.24</v>
      </c>
      <c r="D67" s="324"/>
      <c r="E67" s="324"/>
      <c r="F67" s="324"/>
      <c r="G67" s="324"/>
      <c r="H67" s="324"/>
      <c r="I67" s="324"/>
      <c r="J67" s="324"/>
      <c r="K67" s="324">
        <v>0</v>
      </c>
      <c r="L67" s="324"/>
      <c r="M67" s="324"/>
      <c r="N67" s="324"/>
      <c r="O67" s="324"/>
      <c r="P67" s="324"/>
      <c r="Q67" s="324"/>
      <c r="R67" s="324"/>
      <c r="S67" s="324"/>
      <c r="T67" s="324"/>
      <c r="U67" s="324"/>
    </row>
    <row r="68" spans="1:21" ht="15.75">
      <c r="A68" s="325">
        <v>302</v>
      </c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</row>
    <row r="69" spans="1:21" ht="15.75">
      <c r="A69" s="325">
        <v>303</v>
      </c>
      <c r="B69" s="324"/>
      <c r="C69" s="324">
        <v>184.04</v>
      </c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</row>
    <row r="70" spans="1:21" ht="15.75">
      <c r="A70" s="325">
        <v>304</v>
      </c>
      <c r="B70" s="324"/>
      <c r="C70" s="324">
        <v>3531</v>
      </c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</row>
    <row r="71" spans="1:21" ht="15.75">
      <c r="A71" s="325">
        <v>305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</row>
    <row r="72" spans="1:21" ht="15.75">
      <c r="A72" s="330" t="s">
        <v>25</v>
      </c>
      <c r="B72" s="331">
        <f>SUM(B67:B71)</f>
        <v>0</v>
      </c>
      <c r="C72" s="331">
        <f>SUM(C67:C71)</f>
        <v>14789.28</v>
      </c>
      <c r="D72" s="331">
        <f>SUM(D67:D71)</f>
        <v>0</v>
      </c>
      <c r="E72" s="331"/>
      <c r="F72" s="331">
        <f>SUM(F67:F71)</f>
        <v>0</v>
      </c>
      <c r="G72" s="331">
        <f>SUM(G67:G71)</f>
        <v>0</v>
      </c>
      <c r="H72" s="331">
        <f>SUM(H67:H71)</f>
        <v>0</v>
      </c>
      <c r="I72" s="331"/>
      <c r="J72" s="331">
        <f>SUM(J67:J71)</f>
        <v>0</v>
      </c>
      <c r="K72" s="331">
        <f>SUM(K67:K71)</f>
        <v>0</v>
      </c>
      <c r="L72" s="331"/>
      <c r="M72" s="331">
        <f>SUM(M67:M71)</f>
        <v>0</v>
      </c>
      <c r="N72" s="331">
        <f>SUM(N67:N71)</f>
        <v>0</v>
      </c>
      <c r="O72" s="331"/>
      <c r="P72" s="331">
        <f>SUM(P67:P71)</f>
        <v>0</v>
      </c>
      <c r="Q72" s="331">
        <f>SUM(Q67:Q71)</f>
        <v>0</v>
      </c>
      <c r="R72" s="331">
        <f>SUM(R67:R71)</f>
        <v>0</v>
      </c>
      <c r="S72" s="331">
        <f>SUM(S67:S71)</f>
        <v>0</v>
      </c>
      <c r="T72" s="331">
        <f>SUM(T67:T71)</f>
        <v>0</v>
      </c>
      <c r="U72" s="331">
        <f>SUM(B72:T72)</f>
        <v>14789.28</v>
      </c>
    </row>
    <row r="73" spans="1:23" ht="15.75">
      <c r="A73" s="334" t="s">
        <v>26</v>
      </c>
      <c r="B73" s="335"/>
      <c r="C73" s="335">
        <v>29489.87</v>
      </c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>
        <f>SUM(A73:T73)</f>
        <v>29489.87</v>
      </c>
      <c r="W73" s="314">
        <v>102881.85</v>
      </c>
    </row>
    <row r="74" spans="1:23" ht="15.75">
      <c r="A74" s="323">
        <v>400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W74" s="314">
        <f>W73-U73</f>
        <v>73391.98000000001</v>
      </c>
    </row>
    <row r="75" spans="1:21" ht="15.75">
      <c r="A75" s="325">
        <v>402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</row>
    <row r="76" spans="1:21" ht="15.75">
      <c r="A76" s="325">
        <v>403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</row>
    <row r="77" spans="1:21" ht="15.75">
      <c r="A77" s="330" t="s">
        <v>25</v>
      </c>
      <c r="B77" s="331">
        <f>SUM(B76)</f>
        <v>0</v>
      </c>
      <c r="C77" s="331">
        <f>SUM(C76)</f>
        <v>0</v>
      </c>
      <c r="D77" s="331">
        <f aca="true" t="shared" si="4" ref="D77:T77">SUM(D76)</f>
        <v>0</v>
      </c>
      <c r="E77" s="331">
        <f t="shared" si="4"/>
        <v>0</v>
      </c>
      <c r="F77" s="331">
        <f t="shared" si="4"/>
        <v>0</v>
      </c>
      <c r="G77" s="331">
        <f t="shared" si="4"/>
        <v>0</v>
      </c>
      <c r="H77" s="331">
        <f t="shared" si="4"/>
        <v>0</v>
      </c>
      <c r="I77" s="331">
        <f t="shared" si="4"/>
        <v>0</v>
      </c>
      <c r="J77" s="331">
        <f t="shared" si="4"/>
        <v>0</v>
      </c>
      <c r="K77" s="331">
        <f t="shared" si="4"/>
        <v>0</v>
      </c>
      <c r="L77" s="331">
        <f t="shared" si="4"/>
        <v>0</v>
      </c>
      <c r="M77" s="331">
        <f t="shared" si="4"/>
        <v>0</v>
      </c>
      <c r="N77" s="331">
        <f t="shared" si="4"/>
        <v>0</v>
      </c>
      <c r="O77" s="331">
        <f t="shared" si="4"/>
        <v>0</v>
      </c>
      <c r="P77" s="331">
        <f t="shared" si="4"/>
        <v>0</v>
      </c>
      <c r="Q77" s="331">
        <f t="shared" si="4"/>
        <v>0</v>
      </c>
      <c r="R77" s="331">
        <f t="shared" si="4"/>
        <v>0</v>
      </c>
      <c r="S77" s="331">
        <f t="shared" si="4"/>
        <v>0</v>
      </c>
      <c r="T77" s="331">
        <f t="shared" si="4"/>
        <v>0</v>
      </c>
      <c r="U77" s="331">
        <f>SUM(B77:T77)</f>
        <v>0</v>
      </c>
    </row>
    <row r="78" spans="1:21" ht="15.75">
      <c r="A78" s="334" t="s">
        <v>26</v>
      </c>
      <c r="B78" s="335"/>
      <c r="C78" s="335">
        <v>44000</v>
      </c>
      <c r="D78" s="335"/>
      <c r="E78" s="335"/>
      <c r="F78" s="335"/>
      <c r="G78" s="335">
        <v>414685</v>
      </c>
      <c r="H78" s="335"/>
      <c r="I78" s="335">
        <v>20000</v>
      </c>
      <c r="J78" s="335">
        <v>3000</v>
      </c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>
        <f>SUM(B78:T78)</f>
        <v>481685</v>
      </c>
    </row>
    <row r="79" spans="1:21" ht="15.75">
      <c r="A79" s="323">
        <v>450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</row>
    <row r="80" spans="1:21" ht="15.75">
      <c r="A80" s="325">
        <v>451</v>
      </c>
      <c r="B80" s="324"/>
      <c r="C80" s="324"/>
      <c r="D80" s="324">
        <v>109500</v>
      </c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</row>
    <row r="81" spans="1:21" ht="15.75">
      <c r="A81" s="325">
        <v>453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</row>
    <row r="82" spans="1:21" ht="15.75">
      <c r="A82" s="325">
        <v>456</v>
      </c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</row>
    <row r="83" spans="1:21" ht="15.75">
      <c r="A83" s="325">
        <v>459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</row>
    <row r="84" spans="1:21" ht="15.75">
      <c r="A84" s="325">
        <v>466</v>
      </c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</row>
    <row r="85" spans="1:21" ht="15.75">
      <c r="A85" s="325">
        <v>467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</row>
    <row r="86" spans="1:21" ht="15.75">
      <c r="A86" s="330" t="s">
        <v>25</v>
      </c>
      <c r="B86" s="331">
        <f>SUM(B80:B85)</f>
        <v>0</v>
      </c>
      <c r="C86" s="331">
        <f>SUM(C80:C85)</f>
        <v>0</v>
      </c>
      <c r="D86" s="331">
        <f>SUM(D80:D85)</f>
        <v>109500</v>
      </c>
      <c r="E86" s="331"/>
      <c r="F86" s="331">
        <f aca="true" t="shared" si="5" ref="F86:N86">SUM(F80:F85)</f>
        <v>0</v>
      </c>
      <c r="G86" s="331">
        <f t="shared" si="5"/>
        <v>0</v>
      </c>
      <c r="H86" s="331">
        <f t="shared" si="5"/>
        <v>0</v>
      </c>
      <c r="I86" s="331">
        <f t="shared" si="5"/>
        <v>0</v>
      </c>
      <c r="J86" s="331">
        <f t="shared" si="5"/>
        <v>0</v>
      </c>
      <c r="K86" s="331">
        <f t="shared" si="5"/>
        <v>0</v>
      </c>
      <c r="L86" s="331">
        <f t="shared" si="5"/>
        <v>0</v>
      </c>
      <c r="M86" s="331">
        <f t="shared" si="5"/>
        <v>0</v>
      </c>
      <c r="N86" s="331">
        <f t="shared" si="5"/>
        <v>0</v>
      </c>
      <c r="O86" s="331"/>
      <c r="P86" s="331">
        <f>SUM(P80:P85)</f>
        <v>0</v>
      </c>
      <c r="Q86" s="331">
        <f>SUM(Q80:Q85)</f>
        <v>0</v>
      </c>
      <c r="R86" s="331">
        <f>SUM(R80:R85)</f>
        <v>0</v>
      </c>
      <c r="S86" s="331">
        <f>SUM(S80:S85)</f>
        <v>0</v>
      </c>
      <c r="T86" s="331">
        <f>SUM(T80:T85)</f>
        <v>0</v>
      </c>
      <c r="U86" s="331">
        <f>SUM(B86:T86)</f>
        <v>109500</v>
      </c>
    </row>
    <row r="87" spans="1:21" ht="15.75">
      <c r="A87" s="334" t="s">
        <v>26</v>
      </c>
      <c r="B87" s="335"/>
      <c r="C87" s="335"/>
      <c r="D87" s="335">
        <v>109500</v>
      </c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>
        <f>SUM(B87:T87)</f>
        <v>109500</v>
      </c>
    </row>
    <row r="88" spans="1:21" ht="15.75">
      <c r="A88" s="323">
        <v>500</v>
      </c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</row>
    <row r="89" spans="1:21" ht="15.75">
      <c r="A89" s="325">
        <v>508</v>
      </c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</row>
    <row r="90" spans="1:21" ht="15.75">
      <c r="A90" s="325">
        <v>509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</row>
    <row r="91" spans="1:21" ht="15.75">
      <c r="A91" s="325">
        <v>513</v>
      </c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</row>
    <row r="92" spans="1:21" ht="15.75">
      <c r="A92" s="325">
        <v>516</v>
      </c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</row>
    <row r="93" spans="1:21" ht="15.75">
      <c r="A93" s="325">
        <v>518</v>
      </c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</row>
    <row r="94" spans="1:21" ht="15.75">
      <c r="A94" s="325">
        <v>519</v>
      </c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 t="s">
        <v>21</v>
      </c>
      <c r="M94" s="324"/>
      <c r="N94" s="324"/>
      <c r="O94" s="324"/>
      <c r="P94" s="324"/>
      <c r="Q94" s="324"/>
      <c r="R94" s="324"/>
      <c r="S94" s="324"/>
      <c r="T94" s="324"/>
      <c r="U94" s="324"/>
    </row>
    <row r="95" spans="1:21" ht="15.75">
      <c r="A95" s="330" t="s">
        <v>25</v>
      </c>
      <c r="B95" s="331">
        <f>SUM(B89:B94)</f>
        <v>0</v>
      </c>
      <c r="C95" s="331">
        <f>SUM(C89:C94)</f>
        <v>0</v>
      </c>
      <c r="D95" s="331">
        <f>SUM(D89:D94)</f>
        <v>0</v>
      </c>
      <c r="E95" s="331"/>
      <c r="F95" s="331">
        <f aca="true" t="shared" si="6" ref="F95:T95">SUM(F89:F94)</f>
        <v>0</v>
      </c>
      <c r="G95" s="331">
        <f t="shared" si="6"/>
        <v>0</v>
      </c>
      <c r="H95" s="331">
        <f t="shared" si="6"/>
        <v>0</v>
      </c>
      <c r="I95" s="331">
        <f t="shared" si="6"/>
        <v>0</v>
      </c>
      <c r="J95" s="331">
        <f t="shared" si="6"/>
        <v>0</v>
      </c>
      <c r="K95" s="331">
        <f t="shared" si="6"/>
        <v>0</v>
      </c>
      <c r="L95" s="331">
        <f t="shared" si="6"/>
        <v>0</v>
      </c>
      <c r="M95" s="331">
        <f t="shared" si="6"/>
        <v>0</v>
      </c>
      <c r="N95" s="331">
        <f t="shared" si="6"/>
        <v>0</v>
      </c>
      <c r="O95" s="331">
        <f t="shared" si="6"/>
        <v>0</v>
      </c>
      <c r="P95" s="331">
        <f t="shared" si="6"/>
        <v>0</v>
      </c>
      <c r="Q95" s="331">
        <f t="shared" si="6"/>
        <v>0</v>
      </c>
      <c r="R95" s="331">
        <f t="shared" si="6"/>
        <v>0</v>
      </c>
      <c r="S95" s="331">
        <f t="shared" si="6"/>
        <v>0</v>
      </c>
      <c r="T95" s="331">
        <f t="shared" si="6"/>
        <v>0</v>
      </c>
      <c r="U95" s="331">
        <f>SUM(B95:T95)</f>
        <v>0</v>
      </c>
    </row>
    <row r="96" spans="1:21" ht="15.75">
      <c r="A96" s="334" t="s">
        <v>26</v>
      </c>
      <c r="B96" s="335">
        <v>0</v>
      </c>
      <c r="C96" s="335"/>
      <c r="D96" s="335">
        <v>0</v>
      </c>
      <c r="E96" s="335"/>
      <c r="F96" s="335">
        <v>0</v>
      </c>
      <c r="G96" s="335">
        <v>0</v>
      </c>
      <c r="H96" s="335">
        <v>0</v>
      </c>
      <c r="I96" s="335"/>
      <c r="J96" s="335">
        <v>0</v>
      </c>
      <c r="K96" s="335"/>
      <c r="L96" s="335"/>
      <c r="M96" s="335">
        <v>0</v>
      </c>
      <c r="N96" s="335">
        <v>0</v>
      </c>
      <c r="O96" s="335">
        <v>0</v>
      </c>
      <c r="P96" s="335">
        <v>0</v>
      </c>
      <c r="Q96" s="335"/>
      <c r="R96" s="335"/>
      <c r="S96" s="335"/>
      <c r="T96" s="335"/>
      <c r="U96" s="335">
        <f>SUM(B96:T96)</f>
        <v>0</v>
      </c>
    </row>
    <row r="97" spans="1:21" ht="15.75">
      <c r="A97" s="323">
        <v>550</v>
      </c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</row>
    <row r="98" spans="1:21" ht="15.75">
      <c r="A98" s="325">
        <v>553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</row>
    <row r="99" spans="1:21" ht="15.75">
      <c r="A99" s="325">
        <v>554</v>
      </c>
      <c r="B99" s="324"/>
      <c r="C99" s="324"/>
      <c r="D99" s="324"/>
      <c r="E99" s="324"/>
      <c r="F99" s="324"/>
      <c r="G99" s="324"/>
      <c r="H99" s="324"/>
      <c r="I99" s="324"/>
      <c r="J99" s="324">
        <v>122500</v>
      </c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</row>
    <row r="100" spans="1:21" ht="15.75">
      <c r="A100" s="330" t="s">
        <v>25</v>
      </c>
      <c r="B100" s="331">
        <f aca="true" t="shared" si="7" ref="B100:T100">SUM(B98:B99)</f>
        <v>0</v>
      </c>
      <c r="C100" s="331">
        <f t="shared" si="7"/>
        <v>0</v>
      </c>
      <c r="D100" s="331">
        <f t="shared" si="7"/>
        <v>0</v>
      </c>
      <c r="E100" s="331">
        <f t="shared" si="7"/>
        <v>0</v>
      </c>
      <c r="F100" s="331">
        <f t="shared" si="7"/>
        <v>0</v>
      </c>
      <c r="G100" s="331">
        <f t="shared" si="7"/>
        <v>0</v>
      </c>
      <c r="H100" s="331">
        <f t="shared" si="7"/>
        <v>0</v>
      </c>
      <c r="I100" s="331">
        <f t="shared" si="7"/>
        <v>0</v>
      </c>
      <c r="J100" s="331">
        <f t="shared" si="7"/>
        <v>122500</v>
      </c>
      <c r="K100" s="331">
        <f t="shared" si="7"/>
        <v>0</v>
      </c>
      <c r="L100" s="331">
        <f t="shared" si="7"/>
        <v>0</v>
      </c>
      <c r="M100" s="331">
        <f t="shared" si="7"/>
        <v>0</v>
      </c>
      <c r="N100" s="331">
        <f t="shared" si="7"/>
        <v>0</v>
      </c>
      <c r="O100" s="331">
        <f t="shared" si="7"/>
        <v>0</v>
      </c>
      <c r="P100" s="331">
        <f t="shared" si="7"/>
        <v>0</v>
      </c>
      <c r="Q100" s="331">
        <f t="shared" si="7"/>
        <v>0</v>
      </c>
      <c r="R100" s="331">
        <f t="shared" si="7"/>
        <v>0</v>
      </c>
      <c r="S100" s="331">
        <f t="shared" si="7"/>
        <v>0</v>
      </c>
      <c r="T100" s="331">
        <f t="shared" si="7"/>
        <v>0</v>
      </c>
      <c r="U100" s="331">
        <f>SUM(B100:T100)</f>
        <v>122500</v>
      </c>
    </row>
    <row r="101" spans="1:21" ht="15.75">
      <c r="A101" s="334" t="s">
        <v>26</v>
      </c>
      <c r="B101" s="335">
        <v>0</v>
      </c>
      <c r="C101" s="335"/>
      <c r="D101" s="335"/>
      <c r="E101" s="335"/>
      <c r="F101" s="335"/>
      <c r="G101" s="335"/>
      <c r="H101" s="335"/>
      <c r="I101" s="335"/>
      <c r="J101" s="335">
        <v>493500</v>
      </c>
      <c r="K101" s="335"/>
      <c r="L101" s="335"/>
      <c r="M101" s="335">
        <v>0</v>
      </c>
      <c r="N101" s="335">
        <v>0</v>
      </c>
      <c r="O101" s="335">
        <v>0</v>
      </c>
      <c r="P101" s="335">
        <v>0</v>
      </c>
      <c r="Q101" s="335"/>
      <c r="R101" s="335"/>
      <c r="S101" s="335"/>
      <c r="T101" s="335"/>
      <c r="U101" s="335">
        <f>SUM(B101:T101)</f>
        <v>493500</v>
      </c>
    </row>
    <row r="102" spans="1:21" ht="15.75">
      <c r="A102" s="332" t="s">
        <v>25</v>
      </c>
      <c r="B102" s="333">
        <f aca="true" t="shared" si="8" ref="B102:T102">B11+B19+B24+B29+B40+B48+B64+B72+B77+B86+B100+B95</f>
        <v>7302</v>
      </c>
      <c r="C102" s="333">
        <f t="shared" si="8"/>
        <v>364992.78</v>
      </c>
      <c r="D102" s="333">
        <f t="shared" si="8"/>
        <v>202294</v>
      </c>
      <c r="E102" s="333">
        <f t="shared" si="8"/>
        <v>0</v>
      </c>
      <c r="F102" s="333">
        <f t="shared" si="8"/>
        <v>0</v>
      </c>
      <c r="G102" s="333">
        <f t="shared" si="8"/>
        <v>82642.6</v>
      </c>
      <c r="H102" s="333">
        <f t="shared" si="8"/>
        <v>0</v>
      </c>
      <c r="I102" s="333">
        <f t="shared" si="8"/>
        <v>0</v>
      </c>
      <c r="J102" s="333">
        <f t="shared" si="8"/>
        <v>122500</v>
      </c>
      <c r="K102" s="333">
        <f t="shared" si="8"/>
        <v>53031.5</v>
      </c>
      <c r="L102" s="333">
        <f t="shared" si="8"/>
        <v>0</v>
      </c>
      <c r="M102" s="333">
        <f t="shared" si="8"/>
        <v>0</v>
      </c>
      <c r="N102" s="333">
        <f t="shared" si="8"/>
        <v>0</v>
      </c>
      <c r="O102" s="333">
        <f t="shared" si="8"/>
        <v>0</v>
      </c>
      <c r="P102" s="333">
        <f t="shared" si="8"/>
        <v>0</v>
      </c>
      <c r="Q102" s="333">
        <f t="shared" si="8"/>
        <v>0</v>
      </c>
      <c r="R102" s="333">
        <f t="shared" si="8"/>
        <v>0</v>
      </c>
      <c r="S102" s="333">
        <f t="shared" si="8"/>
        <v>0</v>
      </c>
      <c r="T102" s="333">
        <f t="shared" si="8"/>
        <v>0</v>
      </c>
      <c r="U102" s="331">
        <f>SUM(B102:T102)</f>
        <v>832762.88</v>
      </c>
    </row>
    <row r="103" spans="1:21" ht="16.5" thickBot="1">
      <c r="A103" s="336" t="s">
        <v>26</v>
      </c>
      <c r="B103" s="337">
        <f aca="true" t="shared" si="9" ref="B103:T103">B12+B20+B25+B30+B41+B49+B65+B73+B78+B87+B101+B96</f>
        <v>102023</v>
      </c>
      <c r="C103" s="337">
        <f t="shared" si="9"/>
        <v>1576653.83</v>
      </c>
      <c r="D103" s="337">
        <f t="shared" si="9"/>
        <v>457532.05</v>
      </c>
      <c r="E103" s="337">
        <f t="shared" si="9"/>
        <v>0</v>
      </c>
      <c r="F103" s="337">
        <f t="shared" si="9"/>
        <v>0</v>
      </c>
      <c r="G103" s="337">
        <f t="shared" si="9"/>
        <v>577568.16</v>
      </c>
      <c r="H103" s="337">
        <f t="shared" si="9"/>
        <v>0</v>
      </c>
      <c r="I103" s="337">
        <f t="shared" si="9"/>
        <v>20000</v>
      </c>
      <c r="J103" s="337">
        <f t="shared" si="9"/>
        <v>496500</v>
      </c>
      <c r="K103" s="337">
        <f t="shared" si="9"/>
        <v>201435</v>
      </c>
      <c r="L103" s="337">
        <f t="shared" si="9"/>
        <v>0</v>
      </c>
      <c r="M103" s="337">
        <f t="shared" si="9"/>
        <v>0</v>
      </c>
      <c r="N103" s="337">
        <f t="shared" si="9"/>
        <v>0</v>
      </c>
      <c r="O103" s="337">
        <f t="shared" si="9"/>
        <v>0</v>
      </c>
      <c r="P103" s="337">
        <f t="shared" si="9"/>
        <v>0</v>
      </c>
      <c r="Q103" s="337">
        <f t="shared" si="9"/>
        <v>0</v>
      </c>
      <c r="R103" s="337">
        <f t="shared" si="9"/>
        <v>0</v>
      </c>
      <c r="S103" s="337">
        <f t="shared" si="9"/>
        <v>0</v>
      </c>
      <c r="T103" s="337">
        <f t="shared" si="9"/>
        <v>0</v>
      </c>
      <c r="U103" s="337">
        <f>SUM(B103:T103)</f>
        <v>3431712.04</v>
      </c>
    </row>
    <row r="104" spans="2:18" ht="16.5" thickTop="1">
      <c r="B104" s="326"/>
      <c r="D104" s="326"/>
      <c r="E104" s="326"/>
      <c r="F104" s="326"/>
      <c r="G104" s="326"/>
      <c r="H104" s="326"/>
      <c r="I104" s="326"/>
      <c r="J104" s="326"/>
      <c r="M104" s="326"/>
      <c r="N104" s="326"/>
      <c r="O104" s="326"/>
      <c r="P104" s="326"/>
      <c r="Q104" s="326"/>
      <c r="R104" s="326"/>
    </row>
    <row r="105" spans="2:21" ht="15.75">
      <c r="B105" s="326"/>
      <c r="D105" s="326"/>
      <c r="E105" s="326"/>
      <c r="F105" s="326"/>
      <c r="G105" s="326"/>
      <c r="H105" s="326"/>
      <c r="I105" s="326"/>
      <c r="J105" s="326"/>
      <c r="M105" s="326"/>
      <c r="N105" s="326"/>
      <c r="O105" s="326"/>
      <c r="P105" s="326"/>
      <c r="Q105" s="326"/>
      <c r="R105" s="326"/>
      <c r="U105" s="327"/>
    </row>
    <row r="106" spans="2:18" ht="15.75">
      <c r="B106" s="326"/>
      <c r="D106" s="326"/>
      <c r="E106" s="326"/>
      <c r="F106" s="326"/>
      <c r="G106" s="326"/>
      <c r="H106" s="326"/>
      <c r="I106" s="326"/>
      <c r="J106" s="326"/>
      <c r="M106" s="326"/>
      <c r="N106" s="326"/>
      <c r="O106" s="326"/>
      <c r="P106" s="326"/>
      <c r="Q106" s="326"/>
      <c r="R106" s="326"/>
    </row>
    <row r="107" spans="2:18" ht="15.75">
      <c r="B107" s="326"/>
      <c r="D107" s="326"/>
      <c r="E107" s="326"/>
      <c r="F107" s="326"/>
      <c r="G107" s="326"/>
      <c r="H107" s="326"/>
      <c r="I107" s="326"/>
      <c r="J107" s="326"/>
      <c r="M107" s="326"/>
      <c r="N107" s="326"/>
      <c r="O107" s="326"/>
      <c r="P107" s="326"/>
      <c r="Q107" s="326"/>
      <c r="R107" s="326"/>
    </row>
    <row r="109" spans="4:9" ht="15.75">
      <c r="D109" s="59"/>
      <c r="E109" s="59"/>
      <c r="G109" s="328"/>
      <c r="H109" s="328"/>
      <c r="I109" s="328"/>
    </row>
    <row r="110" spans="6:12" ht="15.75">
      <c r="F110" s="326"/>
      <c r="K110" s="329"/>
      <c r="L110" s="329"/>
    </row>
    <row r="111" ht="15.75">
      <c r="F111" s="326"/>
    </row>
    <row r="112" ht="15.75">
      <c r="F112" s="329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2011-10-13T04:32:16Z</cp:lastPrinted>
  <dcterms:created xsi:type="dcterms:W3CDTF">2004-02-23T07:46:31Z</dcterms:created>
  <dcterms:modified xsi:type="dcterms:W3CDTF">2011-10-13T04:32:18Z</dcterms:modified>
  <cp:category/>
  <cp:version/>
  <cp:contentType/>
  <cp:contentStatus/>
</cp:coreProperties>
</file>