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tabRatio="768" firstSheet="1" activeTab="6"/>
  </bookViews>
  <sheets>
    <sheet name="ใบผ่านมาตรฐาน" sheetId="1" r:id="rId1"/>
    <sheet name="ใบผ่านทั่วไป (2)" sheetId="2" r:id="rId2"/>
    <sheet name="งบทดลอง" sheetId="3" r:id="rId3"/>
    <sheet name="รายงานรับ-จ่ายเงินสด (3)" sheetId="4" r:id="rId4"/>
    <sheet name="กระดาษทำการงบทดลอง " sheetId="5" r:id="rId5"/>
    <sheet name="หมายเหตุประกอบงบทดลอง" sheetId="6" r:id="rId6"/>
    <sheet name="หมายเหตุประกอบงบ" sheetId="7" r:id="rId7"/>
    <sheet name="รายงานกระแสเงินสด" sheetId="8" r:id="rId8"/>
    <sheet name="กระดาษทำการกระทบยอด  " sheetId="9" r:id="rId9"/>
    <sheet name="งบกระทบยอดโครงการถ่ายโอน" sheetId="10" r:id="rId10"/>
    <sheet name="งบกระทบยอดเศรษฐกิจชุมชน" sheetId="11" r:id="rId11"/>
    <sheet name="งบกระทบยอดกรุงไทยกระแส" sheetId="12" r:id="rId12"/>
    <sheet name="งบกระทบยอดกรุงไทยออมทรัพย์" sheetId="13" r:id="rId13"/>
    <sheet name="งบกระทบยอดธกส.ออมทรัพย์" sheetId="14" r:id="rId14"/>
    <sheet name="เงินสะสม" sheetId="15" r:id="rId15"/>
    <sheet name="แนบจ่ายขาด" sheetId="16" r:id="rId16"/>
    <sheet name="รายจ่ายรอจ่าย " sheetId="17" r:id="rId17"/>
    <sheet name="รายจ่ายค้างจ่าย" sheetId="18" r:id="rId18"/>
  </sheets>
  <definedNames>
    <definedName name="_xlnm.Print_Area" localSheetId="8">'กระดาษทำการกระทบยอด  '!$A$1:$V$123</definedName>
    <definedName name="_xlnm.Print_Area" localSheetId="4">'กระดาษทำการงบทดลอง '!$A$1:$J$43</definedName>
    <definedName name="_xlnm.Print_Area" localSheetId="9">'งบกระทบยอดโครงการถ่ายโอน'!$A$1:$H$42</definedName>
    <definedName name="_xlnm.Print_Area" localSheetId="13">'งบกระทบยอดธกส.ออมทรัพย์'!$A$1:$H$50</definedName>
    <definedName name="_xlnm.Print_Area" localSheetId="10">'งบกระทบยอดเศรษฐกิจชุมชน'!$A$1:$H$42</definedName>
    <definedName name="_xlnm.Print_Area" localSheetId="2">'งบทดลอง'!$A$1:$E$52</definedName>
    <definedName name="_xlnm.Print_Area" localSheetId="1">'ใบผ่านทั่วไป (2)'!$A$1:$F$74</definedName>
    <definedName name="_xlnm.Print_Area" localSheetId="0">'ใบผ่านมาตรฐาน'!$A$1:$E$122</definedName>
    <definedName name="_xlnm.Print_Area" localSheetId="3">'รายงานรับ-จ่ายเงินสด (3)'!$A$1:$I$102</definedName>
    <definedName name="_xlnm.Print_Titles" localSheetId="8">'กระดาษทำการกระทบยอด  '!$1:$5</definedName>
    <definedName name="_xlnm.Print_Titles" localSheetId="4">'กระดาษทำการงบทดลอง '!$1:$7</definedName>
    <definedName name="_xlnm.Print_Titles" localSheetId="5">'หมายเหตุประกอบงบทดลอง'!$1:$6</definedName>
  </definedNames>
  <calcPr fullCalcOnLoad="1"/>
</workbook>
</file>

<file path=xl/sharedStrings.xml><?xml version="1.0" encoding="utf-8"?>
<sst xmlns="http://schemas.openxmlformats.org/spreadsheetml/2006/main" count="878" uniqueCount="586">
  <si>
    <t>ผู้บันทึกบัญชี</t>
  </si>
  <si>
    <t xml:space="preserve">  ตำแหน่ง    รักษาราชการหัวหน้าส่วนการคลัง</t>
  </si>
  <si>
    <t>(4) เงินอุดหนุนเฉพาะกิจ(เบี้ยยังชีพคนชรา)</t>
  </si>
  <si>
    <t>(5) เงินอุดหนุนเฉพาะกิจ(อาหารเสริม(นม))</t>
  </si>
  <si>
    <t>(2) เงินอุดหนุนทั่วไป (โครงการไทยเข้มแข็ง)</t>
  </si>
  <si>
    <t>(3) เงินอุดหนุนทั่วไป (อาหารกลางวัน)</t>
  </si>
  <si>
    <t>เงินอุดหนุนทั่วไป - โครงการไทยเข้มแข็ง</t>
  </si>
  <si>
    <t xml:space="preserve">หมายเหตุ   2      ประกอบงบทดลอง  </t>
  </si>
  <si>
    <t xml:space="preserve">หมายเหตุ    2      ประกอบรายงาน  รับ  -  จ่าย   เงินสด   </t>
  </si>
  <si>
    <t xml:space="preserve">หมายเหตุ   1      ประกอบรายงาน  รับ  -  จ่าย   เงินสด    </t>
  </si>
  <si>
    <t xml:space="preserve">หมายเหตุ    1    ประกอบรายงาน  รับ   -   จ่าย   เงินสด     </t>
  </si>
  <si>
    <t xml:space="preserve">                               เงินอุดหนุนทั่วไป - ไทยเข้มแข็ง</t>
  </si>
  <si>
    <t xml:space="preserve">                               เงินอุดหนุนทั่วไป - อาหารกลางวัน</t>
  </si>
  <si>
    <t>ค่าใช้จ่าย  ภบท.  5 %</t>
  </si>
  <si>
    <t>ส่วนลด   ภบท.  6 %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</si>
  <si>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</si>
  <si>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</si>
  <si>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</si>
  <si>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</si>
  <si>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</si>
  <si>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</si>
  <si>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</si>
  <si>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</si>
  <si>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</si>
  <si>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</si>
  <si>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</si>
  <si>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</si>
  <si>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</si>
  <si>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</si>
  <si>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</si>
  <si>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</si>
  <si>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</si>
  <si>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</si>
  <si>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</si>
  <si>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</si>
  <si>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</si>
  <si>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</si>
  <si>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</si>
  <si>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</si>
  <si>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</si>
  <si>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</si>
  <si>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</si>
  <si>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</si>
  <si>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</si>
  <si>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</si>
  <si>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</si>
  <si>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</si>
  <si>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</si>
  <si>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</si>
  <si>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</si>
  <si>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</si>
  <si>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</si>
  <si>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</si>
  <si>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</si>
  <si>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</si>
  <si>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</si>
  <si>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</si>
  <si>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</si>
  <si>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</si>
  <si>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</si>
  <si>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</si>
  <si>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</si>
  <si>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</si>
  <si>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</si>
  <si>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</si>
  <si>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</si>
  <si>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</si>
  <si>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ภาษีมูลค่าเพิ่ม   พรบ. แผน ฯ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</si>
  <si>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</si>
  <si>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</si>
  <si>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</si>
  <si>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</si>
  <si>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</si>
  <si>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</si>
  <si>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</si>
  <si>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</si>
  <si>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</si>
  <si>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</si>
  <si>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</si>
  <si>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บัญชีเงินรายรับ</t>
  </si>
  <si>
    <t>ภาษีโรงเรือนและที่ดิน</t>
  </si>
  <si>
    <t>ภาษีบำรุงท้องที่</t>
  </si>
  <si>
    <t>ดอกเบี้ยเงินฝากธนาคาร</t>
  </si>
  <si>
    <t>ภาษีมูลค่าเพิ่ม   1  ใน  9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</si>
  <si>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</si>
  <si>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</si>
  <si>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</si>
  <si>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บัญชีเงินรับฝาก</t>
  </si>
  <si>
    <t>ภาษีหัก  ณ   ที่จ่าย</t>
  </si>
  <si>
    <t>เงินค้ำประกันสัญญา</t>
  </si>
  <si>
    <t>โครงการเศรษฐกิจชุมชน</t>
  </si>
  <si>
    <t>ภาษีหัก  ณ  ที่จ่าย</t>
  </si>
  <si>
    <t>ค่าปรับการผิดสัญญา</t>
  </si>
  <si>
    <t>ค่าขายแบบแปลน</t>
  </si>
  <si>
    <t>ภาษีธุรกิจเฉพาะ</t>
  </si>
  <si>
    <t>ค่าภาคหลวงแร่</t>
  </si>
  <si>
    <t>ค่าภาคหลวงปิโตรเลียม</t>
  </si>
  <si>
    <t>ภาษีหัก   ณ   ที่จ่าย</t>
  </si>
  <si>
    <t>ค่าใช้จ่าย     ภบท.  5 %</t>
  </si>
  <si>
    <t>ส่วนลด        ภบท.  6 %</t>
  </si>
  <si>
    <t>ค่าธรรมเนียม ค่าปรับ และใบอนุญาต     (รวม)</t>
  </si>
  <si>
    <t>ภาษีอากร             (รวม)</t>
  </si>
  <si>
    <t>ภาษีจัดสรร        (รวม)</t>
  </si>
  <si>
    <t>รายได้จากทรัพย์สิน      (รวม)</t>
  </si>
  <si>
    <t>รายได้เบ็ดเตล็ด       (รวม)</t>
  </si>
  <si>
    <t xml:space="preserve"> งบทดลอง    </t>
  </si>
  <si>
    <t>เงินประกันสัญญา</t>
  </si>
  <si>
    <t>เงินประกันสังคม</t>
  </si>
  <si>
    <t>ค่าใช้จ่าย ภบท.5 %</t>
  </si>
  <si>
    <t>ส่วนลด ภบท.6 %</t>
  </si>
  <si>
    <t>เงินสด</t>
  </si>
  <si>
    <t xml:space="preserve">  เงินสด</t>
  </si>
  <si>
    <t>010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</si>
  <si>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</si>
  <si>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</si>
  <si>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</si>
  <si>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</si>
  <si>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</si>
  <si>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</si>
  <si>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</si>
  <si>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</si>
  <si>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</si>
  <si>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</si>
  <si>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 xml:space="preserve">เงินรับฝาก  </t>
  </si>
  <si>
    <t>องค์การบริหารส่วนตำบลเมืองนาท     อำเภอขามสะแกแสง    จังหวัดนครราชสีมา</t>
  </si>
  <si>
    <t xml:space="preserve">  เงินฝากธนาคารกรุงไทย   -  กระแสรายวัน   301-6-09587-4</t>
  </si>
  <si>
    <t xml:space="preserve">                    ธกส.      -  ออมทรัพย์    291-2-49401-5</t>
  </si>
  <si>
    <t xml:space="preserve">                    ธกส.      -  ออมทรัพย์    291-2-56813-5</t>
  </si>
  <si>
    <t xml:space="preserve">                    ธกส.      -  ออมทรัพย์    291-2-59857-4 </t>
  </si>
  <si>
    <t>เงินอุดหนุนเฉพาะกิจค้างจ่าย</t>
  </si>
  <si>
    <t xml:space="preserve">เงินทุนสำรองเงินสะสม </t>
  </si>
  <si>
    <t>องค์การบริหารส่วนตำบลเมืองนาท</t>
  </si>
  <si>
    <t>รายจ่ายค้างจ่าย</t>
  </si>
  <si>
    <t>เงินยืมงบประมาณ</t>
  </si>
  <si>
    <t>ลูกหนี้เงินยืมงบประมาณ</t>
  </si>
  <si>
    <t>จ่ายขาดเงินสะสม</t>
  </si>
  <si>
    <t>เดบิท  บ/ช เงินรายรับ</t>
  </si>
  <si>
    <t xml:space="preserve">                               ภาษีบำรุงท้องที่</t>
  </si>
  <si>
    <t xml:space="preserve">                               ดอกเบี้ย</t>
  </si>
  <si>
    <t xml:space="preserve">                               ค่าขายแบบแปลน</t>
  </si>
  <si>
    <t xml:space="preserve">                               ค่าธรรมเนียมจดทะเบียนสิทธิฯ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</si>
  <si>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</si>
  <si>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</si>
  <si>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</si>
  <si>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</si>
  <si>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</si>
  <si>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</si>
  <si>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 xml:space="preserve">                               รวมรายจ่าย</t>
  </si>
  <si>
    <t>ค่าธรรมเนียมโรงพักสัตว์</t>
  </si>
  <si>
    <t>ค่าธรรมเนียมอาชญาบัตร</t>
  </si>
  <si>
    <t xml:space="preserve">รายได้เบ็ดเตล็ด   </t>
  </si>
  <si>
    <t>รับฝาก  (หมายเหตุ 1)</t>
  </si>
  <si>
    <t>เงินรับฝาก (หมายเหตุ 2)</t>
  </si>
  <si>
    <t>รายรับ (หมายเหตุ 1)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</si>
  <si>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</si>
  <si>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</si>
  <si>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</si>
  <si>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</si>
  <si>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</si>
  <si>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ธ. กรุงไทย  -  กระแสรายวัน</t>
  </si>
  <si>
    <t>เงินทุนสำรองเงินสะสม</t>
  </si>
  <si>
    <t>( นางวรรณา    กล้าแข็ง )</t>
  </si>
  <si>
    <t xml:space="preserve">                             บ/ชเงินรายรับ</t>
  </si>
  <si>
    <t>ครุภัณฑ์</t>
  </si>
  <si>
    <t>ค่าธรรมเนียมปิดประกาศโอนมรดก</t>
  </si>
  <si>
    <t xml:space="preserve">                 เงินฝากธนาคาร  ธกส. - เศรษฐกิจชุมชน</t>
  </si>
  <si>
    <t>เงินอุดหนุนทั่วไป - ตามอำนาจหน้าที่ฯ</t>
  </si>
  <si>
    <t xml:space="preserve">                 เงินฝากธนาคารกรุงไทย - กระแสรายวัน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</si>
  <si>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</si>
  <si>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</si>
  <si>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</si>
  <si>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</si>
  <si>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</si>
  <si>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ทรัพยากรธรรมชาติ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</si>
  <si>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</si>
  <si>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</si>
  <si>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</si>
  <si>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</si>
  <si>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>ค่าปรับการผิดสัญญาจราจร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</si>
  <si>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</si>
  <si>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</si>
  <si>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</si>
  <si>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</si>
  <si>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</si>
  <si>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</si>
  <si>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</si>
  <si>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</si>
  <si>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>ดอกเบี้ยเงินฝากโครงการถ่ายโอน</t>
  </si>
  <si>
    <t xml:space="preserve">                               เงินอุดหนุนทั่วไป -ตามอำนาจหน้าที่</t>
  </si>
  <si>
    <t>งบเงินสะสม</t>
  </si>
  <si>
    <t>รายจ่ายอื่น</t>
  </si>
  <si>
    <t>บ/ช เงินรับฝาก     -  ภาษีหัก   ณ  ที่จ่าย</t>
  </si>
  <si>
    <t>คงเหลือ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</si>
  <si>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</si>
  <si>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</si>
  <si>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</si>
  <si>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</si>
  <si>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</si>
  <si>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</si>
  <si>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</si>
  <si>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 xml:space="preserve">  เงินฝากธนาคารกรุงไทย   -  ออมทรัพย์   301-6-09120-7</t>
  </si>
  <si>
    <t>ธ. กรุงไทย  -  ออมทรัพย์</t>
  </si>
  <si>
    <t>บัญชีรายจ่ายรอจ่าย</t>
  </si>
  <si>
    <t xml:space="preserve">                 เงินฝากธนาคารกรุงไทย - ออมทรัพย์</t>
  </si>
  <si>
    <t>เจ้าพนักงานการเงินและบัญชี</t>
  </si>
  <si>
    <t xml:space="preserve">  ตำแหน่ง    เจ้าพนักงานการเงินและบัญชี</t>
  </si>
  <si>
    <t xml:space="preserve">               (   นายสยาม  สังข์ศร    )</t>
  </si>
  <si>
    <t>( นางวรรณา  กล้าแข็ง )</t>
  </si>
  <si>
    <t>( นางวรรณา กล้าแข็ง )</t>
  </si>
  <si>
    <t>( นางวรรณา  กล้แข็ง )</t>
  </si>
  <si>
    <t xml:space="preserve">             (   นางวรรณา  กล้าแข็ง     )</t>
  </si>
  <si>
    <t xml:space="preserve">  (  นายสยาม   สังข์ศร )</t>
  </si>
  <si>
    <t xml:space="preserve">  ตำแหน่ง    รักษาการหัวหน้าส่วนการคลัง</t>
  </si>
  <si>
    <t xml:space="preserve">                                   ผู้อนุมัติ</t>
  </si>
  <si>
    <t xml:space="preserve">  (  นายสยาม     สังข์ศร )</t>
  </si>
  <si>
    <t>เอกสารแนบงบเงินสะสม</t>
  </si>
  <si>
    <t>ที่</t>
  </si>
  <si>
    <t>ค่าธรรมเนียมสมัครนายก,ส.อบต.</t>
  </si>
  <si>
    <t>เบิกตัดปี</t>
  </si>
  <si>
    <t>รายจ่ายรอจ่าย</t>
  </si>
  <si>
    <t>รักษาราชการหัวหน้าส่วนการคลัง</t>
  </si>
  <si>
    <t xml:space="preserve">                               เงินอุดหนุนเฉพาะกิจ -เบี้ยยังชีพคนชรา</t>
  </si>
  <si>
    <t xml:space="preserve">                               เงินอุดหนุนเฉพาะกิจ -อาหารเสริมนม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</si>
  <si>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</si>
  <si>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</si>
  <si>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</si>
  <si>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</si>
  <si>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</si>
  <si>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</si>
  <si>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</si>
  <si>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</si>
  <si>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</si>
  <si>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</si>
  <si>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</si>
  <si>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</si>
  <si>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</si>
  <si>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</si>
  <si>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</si>
  <si>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</si>
  <si>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</si>
  <si>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</si>
  <si>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</si>
  <si>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</si>
  <si>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</si>
  <si>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</si>
  <si>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</si>
  <si>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</si>
  <si>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</si>
  <si>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</si>
  <si>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</si>
  <si>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</si>
  <si>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</si>
  <si>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</si>
  <si>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</si>
  <si>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</si>
  <si>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</si>
  <si>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</si>
  <si>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</si>
  <si>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</si>
  <si>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</si>
  <si>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</si>
  <si>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</si>
  <si>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</si>
  <si>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</si>
  <si>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</si>
  <si>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</si>
  <si>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</si>
  <si>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</si>
  <si>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</si>
  <si>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</si>
  <si>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</si>
  <si>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</si>
  <si>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</si>
  <si>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</si>
  <si>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</si>
  <si>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</si>
  <si>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</si>
  <si>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</si>
  <si>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</si>
  <si>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</si>
  <si>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</si>
  <si>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</si>
  <si>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</si>
  <si>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</si>
  <si>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</si>
  <si>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</si>
  <si>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</si>
  <si>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 xml:space="preserve"> - พรบ. อบจ.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</si>
  <si>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</si>
  <si>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</si>
  <si>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</si>
  <si>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</si>
  <si>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</si>
  <si>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(6) ค่าธรรมเนียมจดทะเบียนอสังหาริมทรัพย์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</si>
  <si>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</si>
  <si>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</si>
  <si>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</si>
  <si>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</si>
  <si>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</si>
  <si>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</si>
  <si>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</si>
  <si>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</si>
  <si>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</si>
  <si>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</si>
  <si>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</si>
  <si>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</si>
  <si>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</si>
  <si>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</si>
  <si>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</si>
  <si>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</si>
  <si>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</si>
  <si>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</si>
  <si>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</si>
  <si>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</si>
  <si>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</si>
  <si>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</si>
  <si>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</si>
  <si>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</si>
  <si>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</si>
  <si>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</si>
  <si>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</si>
  <si>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</si>
  <si>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</si>
  <si>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</si>
  <si>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</si>
  <si>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</si>
  <si>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</si>
  <si>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</si>
  <si>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</si>
  <si>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</si>
  <si>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</si>
  <si>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</si>
  <si>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</si>
  <si>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</si>
  <si>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</si>
  <si>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</si>
  <si>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</si>
  <si>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</si>
  <si>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</si>
  <si>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</si>
  <si>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</si>
  <si>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</si>
  <si>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</si>
  <si>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</si>
  <si>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</si>
  <si>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</si>
  <si>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</si>
  <si>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</si>
  <si>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</si>
  <si>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</si>
  <si>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</si>
  <si>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</si>
  <si>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</si>
  <si>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</si>
  <si>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</si>
  <si>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</si>
  <si>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</si>
  <si>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</si>
  <si>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</si>
  <si>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</si>
  <si>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</si>
  <si>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</si>
  <si>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</si>
  <si>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</si>
  <si>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</si>
  <si>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</si>
  <si>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เงินอุดหนุนเฉพาะกิจ - เบี้ยยังชีพคนชรา</t>
  </si>
  <si>
    <t>เงินอุดหนุนเฉพาะกิจ -อาหารเสริมนม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</si>
  <si>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</si>
  <si>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</si>
  <si>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</si>
  <si>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</si>
  <si>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</si>
  <si>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</si>
  <si>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</si>
  <si>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</si>
  <si>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</si>
  <si>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</si>
  <si>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</si>
  <si>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</si>
  <si>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</si>
  <si>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>เงินอุดหนุนทั่วไป     (รวม)</t>
  </si>
  <si>
    <t>เงินอุดหนุนเฉพาะกิจ      (รวม)</t>
  </si>
  <si>
    <t>ค่าใบอนุญาตเกี่ยวกับการควบคุมอาคาร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</si>
  <si>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</si>
  <si>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</si>
  <si>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</si>
  <si>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ลูกหนี้ - ภาษีบำรุงท้องที่</t>
  </si>
  <si>
    <t>ลูกหนี้- เงินทุนโครงการเศรษฐกิจชุมชน</t>
  </si>
  <si>
    <t>หมวด / ประเภท</t>
  </si>
  <si>
    <t>เบิกจ่ายแล้ว</t>
  </si>
  <si>
    <t>รายจ่ายค้างจ่าย   ( เงินอุดหนุนทั่วไป )</t>
  </si>
  <si>
    <t xml:space="preserve"> เงินเหลือจ่าย</t>
  </si>
  <si>
    <t xml:space="preserve">   รวม             </t>
  </si>
  <si>
    <t xml:space="preserve"> ธนาคารกรุงไทย  สาขานครราชสีมา</t>
  </si>
  <si>
    <t xml:space="preserve">   เลขที่บัญชี  …...…301-6-09587-4……...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</si>
  <si>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</si>
  <si>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</si>
  <si>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          (  นางวรรณา  กล้าแข็ง   )</t>
  </si>
  <si>
    <t xml:space="preserve">               (   นายสยาม   สังข์ศร    )</t>
  </si>
  <si>
    <t xml:space="preserve">  ตำแหน่ง   ปลัดองค์การบริหารส่วนตำบล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</si>
  <si>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</si>
  <si>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</si>
  <si>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</si>
  <si>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</si>
  <si>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</si>
  <si>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เมืองนาท อ.ขามสะแกแสง จ.นครราชสีมา เพื่อการรับเงิน</t>
  </si>
  <si>
    <t>ชื่อบัญชี องค์การบริหารส่วนตำบลเมืองนาท</t>
  </si>
  <si>
    <t>งบประทบยอดเงินฝากธนาคาร-กระแสรายวัน</t>
  </si>
  <si>
    <t>งบประทบยอดเงินฝากธนาคาร-ออมทรัพย์</t>
  </si>
  <si>
    <t>ลูกหนี้ภาษีบำรุงท้องที่</t>
  </si>
  <si>
    <t>ค่าใบอนุญาตรับทำการเก็บ ขน หรือกำจัด สิ่งปฏิกูลหรือมูลฝอย</t>
  </si>
  <si>
    <t>ค่าขายแบบแปลน(โครงการไทยเข้มแข็ง)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</si>
  <si>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</si>
  <si>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</si>
  <si>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เงินอุดหนุนเฉพาะกิจ -สวัสดิการคนชรา</t>
  </si>
  <si>
    <t>เงินอุดหนุนเฉพาะกิจ  - สวัสดิการผู้พิการ</t>
  </si>
  <si>
    <t>เงินอุดหนุนเฉพาะกิจ - สวัสดิการเบี้ยยังชีพคนชรา</t>
  </si>
  <si>
    <t>เงินอุดหนุนเฉพาะกิจ - สวัสดิการเบี้ยยังชีพผู้พิการ</t>
  </si>
  <si>
    <t>(4) เงินอุดหนุนเฉพาะกิจ(เบี้ยยังชีพผู้พิการหรือทุพพลภาพ)</t>
  </si>
  <si>
    <t>เงินอุดหนุนเฉพาะกิจ -สวัสดิการผู้พิการฯ</t>
  </si>
  <si>
    <t>อำเภอขามสะแกแสง   จังหวัดนครราชสีมา</t>
  </si>
  <si>
    <t>เงินอุดหนุนเฉพาะกิจ - เบี้ยยังชีพฯคนชรา</t>
  </si>
  <si>
    <t>เงินอุดหนุนเฉพาะกิจ - เบี้ยยังชีพฯพิการ</t>
  </si>
  <si>
    <t>ลูกหนี้เศรษฐกิจชุมชน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</si>
  <si>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</si>
  <si>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</si>
  <si>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</si>
  <si>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                      บัญชีเงินฝากธนาคารกรุงไทย -กระแสรายวัน</t>
  </si>
  <si>
    <t xml:space="preserve">                        บัญชีเงินรับฝาก - ภาษีหัก ณ ที่จ่าย</t>
  </si>
  <si>
    <t>เงินอุดหนุนทั่วไป - อาหารกลางวัน</t>
  </si>
  <si>
    <t>เงินอุดหนุนอุดหนุนทั่วไป - ไทยเข้มแข็ง</t>
  </si>
  <si>
    <t xml:space="preserve">    ผู้จัดทำ</t>
  </si>
  <si>
    <t xml:space="preserve">                    ผู้อนุมัติ</t>
  </si>
  <si>
    <t>.</t>
  </si>
  <si>
    <t xml:space="preserve">                        บ/ช เงินรับฝาก  -  ค่าปรับผิดสัญญา</t>
  </si>
  <si>
    <t>ค่าปรับผิดสัญญา (โครงการไทยเข้มแข็ง)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</si>
  <si>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</si>
  <si>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</si>
  <si>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</si>
  <si>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</si>
  <si>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</si>
  <si>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>เงินอุดหนุนเฉพาะกิจ - ไทยเข้มแข็ง</t>
  </si>
  <si>
    <t xml:space="preserve">                               เงินอุดหนุนเฉพาะกิจ - ไทยเข้มแข็ง</t>
  </si>
  <si>
    <t>เงินอุดหนุนเฉพาะกิจ  - ไทยเข้มแข็ง</t>
  </si>
  <si>
    <t>เงินอุดหนุนเฉพาะกิจ -  ไทยเข้มแข็ง</t>
  </si>
  <si>
    <t>(5) เงินอุดหนุนเฉพาะกิจ(โครงการไทยเข้มแข็ง)</t>
  </si>
  <si>
    <t>รวมจ่ายงบฯ</t>
  </si>
  <si>
    <t>ลูกหนี้เงินยืมเงินสะสม</t>
  </si>
  <si>
    <t>บัญชีเงินเกินบัญชี</t>
  </si>
  <si>
    <t>รายจ่ายที่รอจ่าย</t>
  </si>
  <si>
    <t>ประจำปีงบประมาณ 2553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</si>
  <si>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</si>
  <si>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</si>
  <si>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</si>
  <si>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</si>
  <si>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 xml:space="preserve"> - เงินประโยชน์ตอบแทนอื่นสำหรับพนักงานส่วนท้องถิ่นเป็นกรณีพิเศษ(เงินรางวัลประจำปี)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</si>
  <si>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</si>
  <si>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</si>
  <si>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</si>
  <si>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>804/2553</t>
  </si>
  <si>
    <t>805/2553</t>
  </si>
  <si>
    <t>806/2553</t>
  </si>
  <si>
    <t>807/2553</t>
  </si>
  <si>
    <t xml:space="preserve">รายจ่ายค้างจ่าย  </t>
  </si>
  <si>
    <t>ปีงบประมาณ     2553</t>
  </si>
  <si>
    <t>ก่อหนี้ผูกพัน</t>
  </si>
  <si>
    <t>ไม่ก่อหนี้ผูกพัน</t>
  </si>
  <si>
    <t>ส่วนการศึกษา</t>
  </si>
  <si>
    <t>หมวด ค่าวัสดุ</t>
  </si>
  <si>
    <t xml:space="preserve"> ประเภท ค่าวัสดุอื่น ๆ (อาหารเสริม (นม) )</t>
  </si>
  <si>
    <t xml:space="preserve">  1.  เงินอุดหนุนทั่วไป -เบี้ยยังชีพคนชรา(ปี52)</t>
  </si>
  <si>
    <t>เงินอุดหนุนค้างจ่าย</t>
  </si>
  <si>
    <t xml:space="preserve">              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</si>
  <si>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</si>
  <si>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</si>
  <si>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</si>
  <si>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t xml:space="preserve">                                                   - เงินค้ำประกันสัญญา</t>
  </si>
  <si>
    <t xml:space="preserve">                                                   - ค่าใช้จ่ายในการจัดเก็บภบท.5%</t>
  </si>
  <si>
    <t xml:space="preserve">                                                   - ส่วนลดในการจัดเก็บภบท.6%</t>
  </si>
  <si>
    <t xml:space="preserve">                                                   - ขายแบบโครงการไทยเข้มแข็ง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</si>
  <si>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</si>
  <si>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r>
      <t xml:space="preserve">                                                                                </t>
    </r>
    <r>
      <rPr>
        <b/>
        <sz val="14"/>
        <rFont val="TH SarabunPSK"/>
        <family val="2"/>
      </rPr>
      <t>รวม</t>
    </r>
  </si>
  <si>
    <r>
      <t xml:space="preserve">                                                                                            </t>
    </r>
    <r>
      <rPr>
        <b/>
        <sz val="14"/>
        <rFont val="TH SarabunPSK"/>
        <family val="2"/>
      </rPr>
      <t>รวม</t>
    </r>
  </si>
  <si>
    <r>
      <t xml:space="preserve">                                                                              </t>
    </r>
    <r>
      <rPr>
        <b/>
        <sz val="14"/>
        <rFont val="TH SarabunPSK"/>
        <family val="2"/>
      </rPr>
      <t xml:space="preserve">   รวม</t>
    </r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</si>
  <si>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</si>
  <si>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</si>
  <si>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</si>
  <si>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t xml:space="preserve">  เดบิท         เงินสด</t>
  </si>
  <si>
    <t xml:space="preserve">                  เครดิต    เงินสด</t>
  </si>
  <si>
    <t>รายค้างจ่าย</t>
  </si>
  <si>
    <t xml:space="preserve">  ปีงบประมาณ    2554</t>
  </si>
  <si>
    <t>ธ. ธกส.        -  ออมทรัพย์ 291-2-49401-5</t>
  </si>
  <si>
    <t xml:space="preserve">                      -  เงินค้ำประกันสัญญา</t>
  </si>
  <si>
    <t xml:space="preserve">           เครดิต      บัญชีเงินฝากธนาคาร ธกส. - ออมทรัพย์</t>
  </si>
  <si>
    <t xml:space="preserve">  เดบิท  งบกลาง   </t>
  </si>
  <si>
    <t>เงินเกินบัญชี</t>
  </si>
  <si>
    <t>เบิกเกินรับคืน</t>
  </si>
  <si>
    <t>เงินสะสมยกมา ปี 53</t>
  </si>
  <si>
    <t xml:space="preserve">บวก </t>
  </si>
  <si>
    <t>รับคืนเงินค่าครุภัณฑ์ยานพาหนะและขนส่ง</t>
  </si>
  <si>
    <t xml:space="preserve">                              ผู้อนุมัติ</t>
  </si>
  <si>
    <t xml:space="preserve">                             บ/ชเงินรับฝาก   -  ภาษีหัก ณ  ที่จ่าย</t>
  </si>
  <si>
    <t>เงินอุดหนุนเฉพาะกิจ - เบี้ยยังชีพคนพิการ</t>
  </si>
  <si>
    <t xml:space="preserve">                        รายจ่ายค้างจ่าย</t>
  </si>
  <si>
    <t xml:space="preserve">                  เครดิต      ภาษีโรงเรือนและที่ดิน</t>
  </si>
  <si>
    <t xml:space="preserve">                               ค่าธรรมเนียมเกี่ยวกับการควบคุมอาคาร</t>
  </si>
  <si>
    <t>ค่าธรรมเนียมเกี่ยวกับการควบคุมอาคาร</t>
  </si>
  <si>
    <t>เงินอุดหนุนเฉพาะกิจ -สวัสดิการผู้สูงอายุ</t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</si>
  <si>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</si>
  <si>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</si>
  <si>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เงินยืมเงินสะสม</t>
  </si>
  <si>
    <t>รับคืนเงินตกเบิกเลื่อนระดับ(ปลัด)</t>
  </si>
  <si>
    <t>หัก</t>
  </si>
  <si>
    <t xml:space="preserve">จ่ายขาดเงินสะสม </t>
  </si>
  <si>
    <t xml:space="preserve">           เลขที่ …1..../...12....../...2554...</t>
  </si>
  <si>
    <t xml:space="preserve">   วันที่ ....…31....ธันวาคม...2553…...</t>
  </si>
  <si>
    <t xml:space="preserve">  ยอดคงเหลือตามรายงานธนาคาร  ณ  วันที่    31  ธันวาคม   2553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</si>
  <si>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 31  ธันวาคม  2553</t>
    </r>
  </si>
  <si>
    <t>วันที่   31  ธันวาคม 2553</t>
  </si>
  <si>
    <t>ธนาคารตัดจ่ายยอดหน้าเช็คไม่ครบ ตามจำนวนที่สั่งจ่าย ตามเช็คเลขที่</t>
  </si>
  <si>
    <t>4366630 ลว.3 ธันวาคม 2553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</si>
  <si>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  ธันวาคม  2553</t>
  </si>
  <si>
    <t xml:space="preserve">                      -  ภบท. 5 %</t>
  </si>
  <si>
    <t xml:space="preserve">                      -  ภบท. 6 %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</si>
  <si>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    ธันวาคม   2553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</si>
  <si>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ธันวาคม 2553</t>
  </si>
  <si>
    <t xml:space="preserve">                     เลขที่ …1.../..12... /2553…….</t>
  </si>
  <si>
    <t xml:space="preserve">                 เลขที่ …03.. /…12…... / 2554….</t>
  </si>
  <si>
    <t xml:space="preserve">                   เลขที่ …02.. /…12…... / …2554...</t>
  </si>
  <si>
    <t xml:space="preserve">                     วันที่ … 31 ธันวาคม  2553.....</t>
  </si>
  <si>
    <r>
      <t xml:space="preserve">เครดิต </t>
    </r>
    <r>
      <rPr>
        <sz val="14"/>
        <rFont val="TH SarabunPSK"/>
        <family val="2"/>
      </rPr>
      <t xml:space="preserve"> ลูกหนี้เงินยืมเงินสะสม</t>
    </r>
  </si>
  <si>
    <r>
      <t xml:space="preserve">เดบิท    </t>
    </r>
    <r>
      <rPr>
        <sz val="14"/>
        <rFont val="TH SarabunPSK"/>
        <family val="2"/>
      </rPr>
      <t>รายจ่ายอื่น -เบี้ยยังชีพคนชรา (เดือน ต.ค.53)</t>
    </r>
  </si>
  <si>
    <r>
      <t xml:space="preserve">           </t>
    </r>
    <r>
      <rPr>
        <sz val="14"/>
        <rFont val="TH SarabunPSK"/>
        <family val="2"/>
      </rPr>
      <t>รายจ่ายอื่น -เบี้ยยังชีพคนพิการ (เดือน ต.ค.53)</t>
    </r>
  </si>
  <si>
    <r>
      <t xml:space="preserve">           </t>
    </r>
    <r>
      <rPr>
        <sz val="14"/>
        <rFont val="TH SarabunPSK"/>
        <family val="2"/>
      </rPr>
      <t>รายจ่ายอื่น -เบี้ยยังชีพผู้ป่วยเอดส์ (เดือน ต.ค.53)</t>
    </r>
  </si>
  <si>
    <r>
      <t xml:space="preserve">           </t>
    </r>
    <r>
      <rPr>
        <sz val="14"/>
        <rFont val="TH SarabunPSK"/>
        <family val="2"/>
      </rPr>
      <t>รายจ่ายอื่น -เบี้ยยังชีพคนชรา (เดือน พ.ย.53)</t>
    </r>
  </si>
  <si>
    <r>
      <t xml:space="preserve">           </t>
    </r>
    <r>
      <rPr>
        <sz val="14"/>
        <rFont val="TH SarabunPSK"/>
        <family val="2"/>
      </rPr>
      <t>รายจ่ายอื่น -เบี้ยยังชีพคนพิการ (เดือน พ.ย.53)</t>
    </r>
  </si>
  <si>
    <t xml:space="preserve">           รายจ่ายอื่น -เบี้ยยังชีพผู้ป่วยเอดส์ (เดือน พ.ย.53)</t>
  </si>
  <si>
    <t xml:space="preserve">           ค่าใช้สอย</t>
  </si>
  <si>
    <t xml:space="preserve">                            ลูกหนี้เงินยืมงบประมาณ</t>
  </si>
  <si>
    <t xml:space="preserve">                   ส่งใช้เงินยืมเงินตามสัญญายืมเงินเลขที่   /2554  ,    /2554  และ   /2554</t>
  </si>
  <si>
    <t xml:space="preserve">                     เลขที่ …2.../..12... /2553…….</t>
  </si>
  <si>
    <t xml:space="preserve">                     วันที่ … 31 ธันวาคม 2553.....</t>
  </si>
  <si>
    <r>
      <t xml:space="preserve">เดบิท  </t>
    </r>
    <r>
      <rPr>
        <sz val="14"/>
        <rFont val="TH SarabunPSK"/>
        <family val="2"/>
      </rPr>
      <t xml:space="preserve"> ธกส.ออมทรัพย์</t>
    </r>
  </si>
  <si>
    <r>
      <t xml:space="preserve">เครดิต </t>
    </r>
    <r>
      <rPr>
        <sz val="14"/>
        <rFont val="TH SarabunPSK"/>
        <family val="2"/>
      </rPr>
      <t xml:space="preserve"> ธ.กรุงไทย-กรแสรายวัน</t>
    </r>
  </si>
  <si>
    <t xml:space="preserve">              โอนเงินจากบัญชีธนาคารกรุงไทยกระแสรายวันเข้าบัญชีเงินฝากธกส.ออมทรัพย์</t>
  </si>
  <si>
    <t xml:space="preserve">  ยอดคงเหลือตามรายงานธนาคาร  ณ  วันที่    31 ธันวาคม 2553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</si>
  <si>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 31 ธันวาคม  2553</t>
    </r>
  </si>
  <si>
    <t>วันที่       31  ธันวาคม  2553</t>
  </si>
  <si>
    <t xml:space="preserve">  ยอดคงเหลือตามรายงานธนาคาร  ณ  วันที่   31 ธันวาคม 2553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</si>
  <si>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31 ธันวาคม 2553</t>
    </r>
  </si>
  <si>
    <t>วันที่   31 ธันวาคม 2553</t>
  </si>
  <si>
    <t xml:space="preserve">  ยอดคงเหลือตามบัญชี    ณ   วันที่    31 ธันวาคม 2553</t>
  </si>
  <si>
    <t xml:space="preserve"> วันที่     31 ธันวาคม 2553</t>
  </si>
  <si>
    <t xml:space="preserve">  ยอดคงเหลือตามรายงานธนาคาร  ณ  วันที่  31 ธันวาคม 2553</t>
  </si>
  <si>
    <t xml:space="preserve">  ยอดคงเหลือตามบัญชี    ณ   วันที่   31 ธันวาคม 2553</t>
  </si>
  <si>
    <t xml:space="preserve"> วันที่  31 ธันวาคม 2553</t>
  </si>
  <si>
    <t>17 ธันวาคม 2553</t>
  </si>
  <si>
    <t>27 ธันวาคม 2553</t>
  </si>
  <si>
    <t>ประจำเดือน  ธันวาคม  2553</t>
  </si>
  <si>
    <t>ณ   วันที่  30 พฤศจิกายน   2553</t>
  </si>
  <si>
    <t>ณ   วันที่  31  ธันวาคม  2553</t>
  </si>
  <si>
    <t xml:space="preserve"> ณ     วันที่    31   เดือน  ธันวาคม  พ.ศ.  2553</t>
  </si>
  <si>
    <t>วันที่   31  ธันวาคม  2553</t>
  </si>
  <si>
    <t>ณ  วันที่  31  ธันวาคม  2553</t>
  </si>
  <si>
    <t xml:space="preserve">                           ลูกหนี้-เงินทุนโครงการเศรษฐกิจชุมชน ม.7</t>
  </si>
  <si>
    <t xml:space="preserve">                           รายจ่ายอื่น</t>
  </si>
  <si>
    <t xml:space="preserve">                           บัญชีเงินทุนโครงการเศรษฐกิจชุมชน</t>
  </si>
  <si>
    <t>บัญชีเงินทุนโครงการเศรษฐกิจชุมชน</t>
  </si>
  <si>
    <t>เพียงวันที่    31  ธันวาคม  2553</t>
  </si>
  <si>
    <t>ณ  วันที่     31  ธันวาคม   2553</t>
  </si>
  <si>
    <t>ประจำเดือน   ธันวาคม   2553</t>
  </si>
  <si>
    <t>โครงการก่อสร้างถนนคสล.ม.6 (อนุมัติจ่ายขาดปี 52)</t>
  </si>
  <si>
    <t>เบิกจ่ายตาม</t>
  </si>
  <si>
    <t>ฎีกาที่ 179/2554</t>
  </si>
  <si>
    <t>ลว.29 ธ.ค.53</t>
  </si>
  <si>
    <t>ฎีกาที่ 180/2554</t>
  </si>
  <si>
    <t>ฎีกาที่ 181/2554</t>
  </si>
  <si>
    <t>ฎีกาที่ 182/2554</t>
  </si>
  <si>
    <t xml:space="preserve">                          ประจำเดือน   ธันวาคม  พ.ศ.   2553</t>
  </si>
  <si>
    <t>ส่วนโยธา</t>
  </si>
  <si>
    <t>หมวดที่ดินและสิ่งก่อสร้าง</t>
  </si>
  <si>
    <t>ประเภท แหล่งน้ำโครงการขุดลอกสระน้ำ</t>
  </si>
  <si>
    <t>ภายในหมู่บ้าน ม.2</t>
  </si>
  <si>
    <t>สำนัปลัด</t>
  </si>
  <si>
    <t>ประเภท ค่าวัสดุสำนักงาน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</si>
</sst>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000"/>
    <numFmt numFmtId="200" formatCode="00000"/>
    <numFmt numFmtId="201" formatCode="000"/>
    <numFmt numFmtId="202" formatCode="0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_-* #,##0_-;\-* #,##0_-;_-* &quot;-&quot;??_-;_-@_-"/>
    <numFmt numFmtId="207" formatCode="_-* #,##0.0_-;\-* #,##0.0_-;_-* &quot;-&quot;??_-;_-@_-"/>
    <numFmt numFmtId="208" formatCode="\(@\)"/>
    <numFmt numFmtId="209" formatCode="0.0"/>
    <numFmt numFmtId="210" formatCode="0.000"/>
    <numFmt numFmtId="211" formatCode="[$-41E]d\ mmmm\ yyyy"/>
    <numFmt numFmtId="212" formatCode="[$-107041E]d\ mmm\ yy;@"/>
    <numFmt numFmtId="213" formatCode="[$€-2]\ #,##0.00_);[Red]\([$€-2]\ #,##0.00\)"/>
    <numFmt numFmtId="214" formatCode="[$-1070000]d/mm/yyyy;@"/>
    <numFmt numFmtId="215" formatCode="[$-D01041E]d\ mmmm\ yyyy;@"/>
    <numFmt numFmtId="216" formatCode="[$-F800]dddd\,\ mmmm\ dd\,\ yyyy"/>
    <numFmt numFmtId="217" formatCode="mmm\-yyyy"/>
    <numFmt numFmtId="218" formatCode="_-* #,##0.000_-;\-* #,##0.000_-;_-* &quot;-&quot;??_-;_-@_-"/>
    <numFmt numFmtId="219" formatCode="_-* #,##0.0000_-;\-* #,##0.0000_-;_-* &quot;-&quot;??_-;_-@_-"/>
    <numFmt numFmtId="220" formatCode="_-* #,##0.0000_-;\-* #,##0.0000_-;_-* &quot;-&quot;????_-;_-@_-"/>
    <numFmt numFmtId="221" formatCode="&quot;S&quot;#,##0_);\(&quot;S&quot;#,##0\)"/>
    <numFmt numFmtId="222" formatCode="&quot;S&quot;#,##0_);[Red]\(&quot;S&quot;#,##0\)"/>
    <numFmt numFmtId="223" formatCode="&quot;S&quot;#,##0.00_);\(&quot;S&quot;#,##0.00\)"/>
    <numFmt numFmtId="224" formatCode="&quot;S&quot;#,##0.00_);[Red]\(&quot;S&quot;#,##0.00\)"/>
    <numFmt numFmtId="225" formatCode="_(&quot;S&quot;* #,##0_);_(&quot;S&quot;* \(#,##0\);_(&quot;S&quot;* &quot;-&quot;_);_(@_)"/>
    <numFmt numFmtId="226" formatCode="_(&quot;S&quot;* #,##0.00_);_(&quot;S&quot;* \(#,##0.00\);_(&quot;S&quot;* &quot;-&quot;??_);_(@_)"/>
    <numFmt numFmtId="227" formatCode="t&quot;S&quot;#,##0_);\(t&quot;S&quot;#,##0\)"/>
    <numFmt numFmtId="228" formatCode="t&quot;S&quot;#,##0_);[Red]\(t&quot;S&quot;#,##0\)"/>
    <numFmt numFmtId="229" formatCode="t&quot;S&quot;#,##0.00_);\(t&quot;S&quot;#,##0.00\)"/>
    <numFmt numFmtId="230" formatCode="t&quot;S&quot;#,##0.00_);[Red]\(t&quot;S&quot;#,##0.00\)"/>
    <numFmt numFmtId="231" formatCode="#,##0.0"/>
  </numFmts>
  <fonts count="61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u val="single"/>
      <sz val="13"/>
      <name val="TH SarabunPSK"/>
      <family val="2"/>
    </font>
    <font>
      <sz val="10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b/>
      <u val="single"/>
      <sz val="16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0"/>
      <color indexed="8"/>
      <name val="TH SarabunPSK"/>
      <family val="2"/>
    </font>
    <font>
      <sz val="14"/>
      <color indexed="8"/>
      <name val="Angsana New"/>
      <family val="1"/>
    </font>
    <font>
      <sz val="13"/>
      <color indexed="8"/>
      <name val="Angsana New"/>
      <family val="1"/>
    </font>
    <font>
      <sz val="10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01" fontId="4" fillId="0" borderId="13" xfId="0" applyNumberFormat="1" applyFont="1" applyBorder="1" applyAlignment="1">
      <alignment horizontal="center"/>
    </xf>
    <xf numFmtId="43" fontId="4" fillId="0" borderId="13" xfId="38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3" fontId="4" fillId="0" borderId="14" xfId="38" applyFont="1" applyBorder="1" applyAlignment="1">
      <alignment/>
    </xf>
    <xf numFmtId="43" fontId="4" fillId="0" borderId="13" xfId="38" applyFont="1" applyBorder="1" applyAlignment="1">
      <alignment/>
    </xf>
    <xf numFmtId="201" fontId="4" fillId="0" borderId="13" xfId="0" applyNumberFormat="1" applyFont="1" applyFill="1" applyBorder="1" applyAlignment="1">
      <alignment horizontal="center"/>
    </xf>
    <xf numFmtId="43" fontId="4" fillId="0" borderId="0" xfId="38" applyFont="1" applyAlignment="1">
      <alignment/>
    </xf>
    <xf numFmtId="43" fontId="4" fillId="0" borderId="14" xfId="38" applyFont="1" applyFill="1" applyBorder="1" applyAlignment="1">
      <alignment/>
    </xf>
    <xf numFmtId="43" fontId="6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4" fillId="0" borderId="17" xfId="0" applyFont="1" applyBorder="1" applyAlignment="1">
      <alignment/>
    </xf>
    <xf numFmtId="201" fontId="4" fillId="0" borderId="18" xfId="0" applyNumberFormat="1" applyFont="1" applyBorder="1" applyAlignment="1">
      <alignment horizontal="center"/>
    </xf>
    <xf numFmtId="43" fontId="4" fillId="0" borderId="18" xfId="38" applyFont="1" applyBorder="1" applyAlignment="1">
      <alignment/>
    </xf>
    <xf numFmtId="43" fontId="4" fillId="0" borderId="19" xfId="38" applyFont="1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201" fontId="8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3" fontId="8" fillId="0" borderId="13" xfId="38" applyFont="1" applyBorder="1" applyAlignment="1">
      <alignment/>
    </xf>
    <xf numFmtId="43" fontId="8" fillId="0" borderId="14" xfId="38" applyFont="1" applyBorder="1" applyAlignment="1">
      <alignment/>
    </xf>
    <xf numFmtId="0" fontId="8" fillId="0" borderId="0" xfId="0" applyFont="1" applyBorder="1" applyAlignment="1">
      <alignment horizontal="left" indent="3"/>
    </xf>
    <xf numFmtId="0" fontId="8" fillId="0" borderId="21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3" fontId="8" fillId="0" borderId="0" xfId="38" applyFont="1" applyBorder="1" applyAlignment="1">
      <alignment/>
    </xf>
    <xf numFmtId="43" fontId="8" fillId="0" borderId="15" xfId="38" applyFont="1" applyBorder="1" applyAlignment="1">
      <alignment/>
    </xf>
    <xf numFmtId="43" fontId="8" fillId="0" borderId="23" xfId="38" applyFont="1" applyBorder="1" applyAlignment="1">
      <alignment/>
    </xf>
    <xf numFmtId="0" fontId="8" fillId="0" borderId="17" xfId="0" applyFont="1" applyBorder="1" applyAlignment="1">
      <alignment/>
    </xf>
    <xf numFmtId="201" fontId="8" fillId="0" borderId="18" xfId="0" applyNumberFormat="1" applyFont="1" applyBorder="1" applyAlignment="1">
      <alignment horizontal="center"/>
    </xf>
    <xf numFmtId="43" fontId="8" fillId="0" borderId="18" xfId="38" applyFont="1" applyBorder="1" applyAlignment="1">
      <alignment/>
    </xf>
    <xf numFmtId="43" fontId="8" fillId="0" borderId="17" xfId="38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5" fontId="8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201" fontId="8" fillId="0" borderId="24" xfId="0" applyNumberFormat="1" applyFont="1" applyBorder="1" applyAlignment="1">
      <alignment horizontal="center"/>
    </xf>
    <xf numFmtId="43" fontId="8" fillId="0" borderId="25" xfId="38" applyFont="1" applyBorder="1" applyAlignment="1">
      <alignment/>
    </xf>
    <xf numFmtId="0" fontId="8" fillId="0" borderId="0" xfId="0" applyFont="1" applyBorder="1" applyAlignment="1">
      <alignment/>
    </xf>
    <xf numFmtId="199" fontId="8" fillId="0" borderId="13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3" fontId="8" fillId="0" borderId="0" xfId="38" applyFont="1" applyFill="1" applyBorder="1" applyAlignment="1">
      <alignment/>
    </xf>
    <xf numFmtId="43" fontId="9" fillId="0" borderId="23" xfId="38" applyFont="1" applyFill="1" applyBorder="1" applyAlignment="1">
      <alignment/>
    </xf>
    <xf numFmtId="43" fontId="9" fillId="0" borderId="16" xfId="38" applyFont="1" applyFill="1" applyBorder="1" applyAlignment="1">
      <alignment/>
    </xf>
    <xf numFmtId="0" fontId="6" fillId="0" borderId="14" xfId="0" applyFont="1" applyBorder="1" applyAlignment="1">
      <alignment horizontal="left" indent="3"/>
    </xf>
    <xf numFmtId="201" fontId="4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indent="6"/>
    </xf>
    <xf numFmtId="0" fontId="4" fillId="0" borderId="14" xfId="0" applyFont="1" applyBorder="1" applyAlignment="1">
      <alignment horizontal="left" indent="6"/>
    </xf>
    <xf numFmtId="43" fontId="4" fillId="0" borderId="26" xfId="3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7" xfId="0" applyFont="1" applyBorder="1" applyAlignment="1">
      <alignment/>
    </xf>
    <xf numFmtId="201" fontId="4" fillId="0" borderId="27" xfId="0" applyNumberFormat="1" applyFont="1" applyBorder="1" applyAlignment="1">
      <alignment horizontal="center"/>
    </xf>
    <xf numFmtId="0" fontId="6" fillId="0" borderId="0" xfId="0" applyFont="1" applyAlignment="1">
      <alignment/>
    </xf>
    <xf numFmtId="43" fontId="4" fillId="0" borderId="15" xfId="38" applyFont="1" applyBorder="1" applyAlignment="1">
      <alignment/>
    </xf>
    <xf numFmtId="43" fontId="8" fillId="0" borderId="0" xfId="38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3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43" fontId="8" fillId="0" borderId="13" xfId="38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3" fontId="8" fillId="0" borderId="13" xfId="38" applyFont="1" applyFill="1" applyBorder="1" applyAlignment="1">
      <alignment/>
    </xf>
    <xf numFmtId="43" fontId="8" fillId="0" borderId="0" xfId="0" applyNumberFormat="1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 horizontal="center"/>
    </xf>
    <xf numFmtId="43" fontId="8" fillId="0" borderId="18" xfId="38" applyFont="1" applyFill="1" applyBorder="1" applyAlignment="1">
      <alignment horizontal="center"/>
    </xf>
    <xf numFmtId="43" fontId="8" fillId="0" borderId="18" xfId="38" applyFont="1" applyFill="1" applyBorder="1" applyAlignment="1">
      <alignment/>
    </xf>
    <xf numFmtId="0" fontId="8" fillId="0" borderId="21" xfId="0" applyFont="1" applyBorder="1" applyAlignment="1">
      <alignment horizontal="center"/>
    </xf>
    <xf numFmtId="43" fontId="9" fillId="0" borderId="26" xfId="38" applyFont="1" applyFill="1" applyBorder="1" applyAlignment="1">
      <alignment/>
    </xf>
    <xf numFmtId="43" fontId="8" fillId="0" borderId="0" xfId="38" applyFont="1" applyBorder="1" applyAlignment="1">
      <alignment/>
    </xf>
    <xf numFmtId="0" fontId="8" fillId="0" borderId="0" xfId="0" applyFont="1" applyBorder="1" applyAlignment="1">
      <alignment horizontal="center"/>
    </xf>
    <xf numFmtId="43" fontId="9" fillId="0" borderId="0" xfId="38" applyFont="1" applyFill="1" applyBorder="1" applyAlignment="1">
      <alignment/>
    </xf>
    <xf numFmtId="201" fontId="8" fillId="0" borderId="0" xfId="0" applyNumberFormat="1" applyFont="1" applyBorder="1" applyAlignment="1">
      <alignment horizontal="center"/>
    </xf>
    <xf numFmtId="43" fontId="8" fillId="0" borderId="0" xfId="38" applyFont="1" applyFill="1" applyBorder="1" applyAlignment="1">
      <alignment horizontal="center"/>
    </xf>
    <xf numFmtId="43" fontId="8" fillId="0" borderId="0" xfId="38" applyFont="1" applyFill="1" applyBorder="1" applyAlignment="1">
      <alignment/>
    </xf>
    <xf numFmtId="43" fontId="9" fillId="0" borderId="0" xfId="38" applyFont="1" applyFill="1" applyBorder="1" applyAlignment="1">
      <alignment/>
    </xf>
    <xf numFmtId="43" fontId="9" fillId="0" borderId="0" xfId="38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6" xfId="0" applyFont="1" applyBorder="1" applyAlignment="1">
      <alignment horizontal="center"/>
    </xf>
    <xf numFmtId="43" fontId="12" fillId="0" borderId="14" xfId="38" applyFont="1" applyBorder="1" applyAlignment="1">
      <alignment/>
    </xf>
    <xf numFmtId="43" fontId="12" fillId="0" borderId="29" xfId="38" applyFont="1" applyBorder="1" applyAlignment="1">
      <alignment/>
    </xf>
    <xf numFmtId="43" fontId="12" fillId="0" borderId="13" xfId="38" applyFont="1" applyBorder="1" applyAlignment="1">
      <alignment/>
    </xf>
    <xf numFmtId="0" fontId="14" fillId="0" borderId="0" xfId="0" applyFont="1" applyAlignment="1">
      <alignment/>
    </xf>
    <xf numFmtId="199" fontId="12" fillId="0" borderId="13" xfId="0" applyNumberFormat="1" applyFont="1" applyBorder="1" applyAlignment="1">
      <alignment horizontal="center"/>
    </xf>
    <xf numFmtId="43" fontId="12" fillId="0" borderId="13" xfId="38" applyFont="1" applyBorder="1" applyAlignment="1">
      <alignment horizontal="right"/>
    </xf>
    <xf numFmtId="43" fontId="12" fillId="0" borderId="14" xfId="38" applyFont="1" applyBorder="1" applyAlignment="1">
      <alignment horizontal="center"/>
    </xf>
    <xf numFmtId="43" fontId="12" fillId="0" borderId="16" xfId="38" applyFont="1" applyBorder="1" applyAlignment="1">
      <alignment/>
    </xf>
    <xf numFmtId="43" fontId="12" fillId="0" borderId="15" xfId="38" applyFont="1" applyBorder="1" applyAlignment="1">
      <alignment/>
    </xf>
    <xf numFmtId="43" fontId="12" fillId="0" borderId="31" xfId="38" applyFont="1" applyBorder="1" applyAlignment="1">
      <alignment/>
    </xf>
    <xf numFmtId="43" fontId="12" fillId="0" borderId="0" xfId="38" applyFont="1" applyBorder="1" applyAlignment="1">
      <alignment/>
    </xf>
    <xf numFmtId="200" fontId="8" fillId="0" borderId="12" xfId="0" applyNumberFormat="1" applyFont="1" applyFill="1" applyBorder="1" applyAlignment="1">
      <alignment horizontal="center"/>
    </xf>
    <xf numFmtId="43" fontId="12" fillId="0" borderId="21" xfId="38" applyFont="1" applyBorder="1" applyAlignment="1">
      <alignment/>
    </xf>
    <xf numFmtId="201" fontId="12" fillId="0" borderId="13" xfId="0" applyNumberFormat="1" applyFont="1" applyBorder="1" applyAlignment="1">
      <alignment horizontal="center"/>
    </xf>
    <xf numFmtId="43" fontId="12" fillId="0" borderId="11" xfId="38" applyFont="1" applyBorder="1" applyAlignment="1">
      <alignment/>
    </xf>
    <xf numFmtId="199" fontId="12" fillId="0" borderId="18" xfId="0" applyNumberFormat="1" applyFont="1" applyBorder="1" applyAlignment="1">
      <alignment horizontal="center"/>
    </xf>
    <xf numFmtId="199" fontId="12" fillId="0" borderId="0" xfId="0" applyNumberFormat="1" applyFont="1" applyBorder="1" applyAlignment="1">
      <alignment horizontal="center"/>
    </xf>
    <xf numFmtId="0" fontId="12" fillId="0" borderId="32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0" xfId="0" applyFont="1" applyBorder="1" applyAlignment="1">
      <alignment/>
    </xf>
    <xf numFmtId="43" fontId="12" fillId="0" borderId="14" xfId="38" applyFont="1" applyFill="1" applyBorder="1" applyAlignment="1">
      <alignment/>
    </xf>
    <xf numFmtId="43" fontId="12" fillId="0" borderId="13" xfId="38" applyFont="1" applyFill="1" applyBorder="1" applyAlignment="1">
      <alignment/>
    </xf>
    <xf numFmtId="0" fontId="12" fillId="0" borderId="0" xfId="0" applyFont="1" applyFill="1" applyAlignment="1">
      <alignment/>
    </xf>
    <xf numFmtId="201" fontId="12" fillId="0" borderId="13" xfId="0" applyNumberFormat="1" applyFont="1" applyFill="1" applyBorder="1" applyAlignment="1">
      <alignment horizontal="center"/>
    </xf>
    <xf numFmtId="43" fontId="12" fillId="0" borderId="0" xfId="38" applyFont="1" applyFill="1" applyBorder="1" applyAlignment="1">
      <alignment/>
    </xf>
    <xf numFmtId="43" fontId="12" fillId="0" borderId="0" xfId="0" applyNumberFormat="1" applyFont="1" applyAlignment="1">
      <alignment/>
    </xf>
    <xf numFmtId="43" fontId="12" fillId="0" borderId="0" xfId="38" applyFont="1" applyAlignment="1">
      <alignment/>
    </xf>
    <xf numFmtId="43" fontId="12" fillId="0" borderId="15" xfId="38" applyFont="1" applyFill="1" applyBorder="1" applyAlignment="1">
      <alignment/>
    </xf>
    <xf numFmtId="0" fontId="12" fillId="0" borderId="0" xfId="0" applyFont="1" applyAlignment="1">
      <alignment horizontal="left"/>
    </xf>
    <xf numFmtId="0" fontId="12" fillId="0" borderId="21" xfId="0" applyFont="1" applyBorder="1" applyAlignment="1">
      <alignment horizontal="center"/>
    </xf>
    <xf numFmtId="43" fontId="12" fillId="0" borderId="13" xfId="38" applyFont="1" applyFill="1" applyBorder="1" applyAlignment="1">
      <alignment horizontal="center"/>
    </xf>
    <xf numFmtId="0" fontId="12" fillId="0" borderId="0" xfId="0" applyFont="1" applyAlignment="1">
      <alignment horizontal="left" indent="1"/>
    </xf>
    <xf numFmtId="43" fontId="12" fillId="0" borderId="21" xfId="0" applyNumberFormat="1" applyFont="1" applyBorder="1" applyAlignment="1">
      <alignment horizontal="center"/>
    </xf>
    <xf numFmtId="43" fontId="12" fillId="0" borderId="13" xfId="38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0" xfId="0" applyFont="1" applyFill="1" applyAlignment="1">
      <alignment horizontal="left" indent="1"/>
    </xf>
    <xf numFmtId="201" fontId="12" fillId="0" borderId="18" xfId="0" applyNumberFormat="1" applyFont="1" applyFill="1" applyBorder="1" applyAlignment="1">
      <alignment horizontal="center"/>
    </xf>
    <xf numFmtId="43" fontId="12" fillId="0" borderId="11" xfId="38" applyFont="1" applyFill="1" applyBorder="1" applyAlignment="1">
      <alignment/>
    </xf>
    <xf numFmtId="0" fontId="12" fillId="0" borderId="21" xfId="0" applyFont="1" applyFill="1" applyBorder="1" applyAlignment="1">
      <alignment/>
    </xf>
    <xf numFmtId="43" fontId="12" fillId="0" borderId="10" xfId="38" applyFont="1" applyFill="1" applyBorder="1" applyAlignment="1">
      <alignment/>
    </xf>
    <xf numFmtId="0" fontId="12" fillId="0" borderId="0" xfId="0" applyFont="1" applyAlignment="1">
      <alignment/>
    </xf>
    <xf numFmtId="43" fontId="12" fillId="0" borderId="10" xfId="38" applyFont="1" applyBorder="1" applyAlignment="1">
      <alignment/>
    </xf>
    <xf numFmtId="0" fontId="12" fillId="0" borderId="0" xfId="0" applyFont="1" applyAlignment="1">
      <alignment horizontal="center"/>
    </xf>
    <xf numFmtId="43" fontId="12" fillId="0" borderId="24" xfId="38" applyFont="1" applyBorder="1" applyAlignment="1">
      <alignment/>
    </xf>
    <xf numFmtId="0" fontId="12" fillId="0" borderId="18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201" fontId="12" fillId="0" borderId="11" xfId="0" applyNumberFormat="1" applyFont="1" applyBorder="1" applyAlignment="1">
      <alignment horizontal="center"/>
    </xf>
    <xf numFmtId="43" fontId="12" fillId="0" borderId="11" xfId="38" applyFont="1" applyBorder="1" applyAlignment="1">
      <alignment horizontal="center"/>
    </xf>
    <xf numFmtId="43" fontId="12" fillId="0" borderId="11" xfId="38" applyFont="1" applyFill="1" applyBorder="1" applyAlignment="1">
      <alignment horizontal="center"/>
    </xf>
    <xf numFmtId="0" fontId="12" fillId="0" borderId="18" xfId="0" applyFont="1" applyBorder="1" applyAlignment="1">
      <alignment horizontal="left"/>
    </xf>
    <xf numFmtId="201" fontId="12" fillId="0" borderId="18" xfId="0" applyNumberFormat="1" applyFont="1" applyBorder="1" applyAlignment="1">
      <alignment horizontal="center"/>
    </xf>
    <xf numFmtId="43" fontId="12" fillId="0" borderId="18" xfId="38" applyFont="1" applyBorder="1" applyAlignment="1">
      <alignment/>
    </xf>
    <xf numFmtId="43" fontId="12" fillId="0" borderId="18" xfId="38" applyFont="1" applyFill="1" applyBorder="1" applyAlignment="1">
      <alignment/>
    </xf>
    <xf numFmtId="0" fontId="12" fillId="0" borderId="11" xfId="0" applyFont="1" applyBorder="1" applyAlignment="1">
      <alignment/>
    </xf>
    <xf numFmtId="43" fontId="12" fillId="0" borderId="24" xfId="38" applyFont="1" applyFill="1" applyBorder="1" applyAlignment="1">
      <alignment/>
    </xf>
    <xf numFmtId="201" fontId="1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12" fillId="0" borderId="0" xfId="0" applyNumberFormat="1" applyFont="1" applyAlignment="1">
      <alignment horizontal="center"/>
    </xf>
    <xf numFmtId="206" fontId="12" fillId="0" borderId="0" xfId="38" applyNumberFormat="1" applyFont="1" applyAlignment="1">
      <alignment/>
    </xf>
    <xf numFmtId="206" fontId="12" fillId="0" borderId="0" xfId="38" applyNumberFormat="1" applyFont="1" applyFill="1" applyAlignment="1">
      <alignment/>
    </xf>
    <xf numFmtId="49" fontId="12" fillId="0" borderId="11" xfId="0" applyNumberFormat="1" applyFont="1" applyBorder="1" applyAlignment="1">
      <alignment horizontal="center"/>
    </xf>
    <xf numFmtId="0" fontId="16" fillId="0" borderId="33" xfId="0" applyFont="1" applyBorder="1" applyAlignment="1">
      <alignment/>
    </xf>
    <xf numFmtId="49" fontId="12" fillId="0" borderId="33" xfId="0" applyNumberFormat="1" applyFont="1" applyBorder="1" applyAlignment="1">
      <alignment horizontal="center"/>
    </xf>
    <xf numFmtId="206" fontId="12" fillId="0" borderId="33" xfId="38" applyNumberFormat="1" applyFont="1" applyBorder="1" applyAlignment="1">
      <alignment/>
    </xf>
    <xf numFmtId="206" fontId="12" fillId="0" borderId="33" xfId="38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49" fontId="12" fillId="0" borderId="34" xfId="0" applyNumberFormat="1" applyFont="1" applyBorder="1" applyAlignment="1">
      <alignment horizontal="center"/>
    </xf>
    <xf numFmtId="206" fontId="12" fillId="0" borderId="34" xfId="38" applyNumberFormat="1" applyFont="1" applyBorder="1" applyAlignment="1">
      <alignment/>
    </xf>
    <xf numFmtId="206" fontId="12" fillId="0" borderId="34" xfId="38" applyNumberFormat="1" applyFont="1" applyFill="1" applyBorder="1" applyAlignment="1">
      <alignment/>
    </xf>
    <xf numFmtId="0" fontId="12" fillId="0" borderId="35" xfId="0" applyFont="1" applyBorder="1" applyAlignment="1">
      <alignment/>
    </xf>
    <xf numFmtId="49" fontId="12" fillId="0" borderId="35" xfId="0" applyNumberFormat="1" applyFont="1" applyBorder="1" applyAlignment="1">
      <alignment horizontal="center"/>
    </xf>
    <xf numFmtId="206" fontId="12" fillId="0" borderId="35" xfId="38" applyNumberFormat="1" applyFont="1" applyBorder="1" applyAlignment="1">
      <alignment/>
    </xf>
    <xf numFmtId="206" fontId="12" fillId="0" borderId="35" xfId="38" applyNumberFormat="1" applyFont="1" applyFill="1" applyBorder="1" applyAlignment="1">
      <alignment/>
    </xf>
    <xf numFmtId="0" fontId="16" fillId="0" borderId="11" xfId="0" applyFont="1" applyBorder="1" applyAlignment="1">
      <alignment horizontal="center"/>
    </xf>
    <xf numFmtId="206" fontId="6" fillId="0" borderId="11" xfId="38" applyNumberFormat="1" applyFont="1" applyBorder="1" applyAlignment="1">
      <alignment horizontal="center"/>
    </xf>
    <xf numFmtId="206" fontId="6" fillId="0" borderId="11" xfId="38" applyNumberFormat="1" applyFont="1" applyBorder="1" applyAlignment="1">
      <alignment/>
    </xf>
    <xf numFmtId="206" fontId="6" fillId="0" borderId="11" xfId="38" applyNumberFormat="1" applyFont="1" applyFill="1" applyBorder="1" applyAlignment="1">
      <alignment horizontal="center"/>
    </xf>
    <xf numFmtId="206" fontId="6" fillId="0" borderId="11" xfId="38" applyNumberFormat="1" applyFont="1" applyFill="1" applyBorder="1" applyAlignment="1">
      <alignment/>
    </xf>
    <xf numFmtId="0" fontId="16" fillId="0" borderId="33" xfId="0" applyFont="1" applyBorder="1" applyAlignment="1">
      <alignment horizontal="left"/>
    </xf>
    <xf numFmtId="43" fontId="12" fillId="0" borderId="34" xfId="38" applyFont="1" applyBorder="1" applyAlignment="1">
      <alignment horizontal="justify"/>
    </xf>
    <xf numFmtId="43" fontId="12" fillId="0" borderId="35" xfId="38" applyFont="1" applyBorder="1" applyAlignment="1">
      <alignment horizontal="justify"/>
    </xf>
    <xf numFmtId="0" fontId="16" fillId="0" borderId="18" xfId="0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43" fontId="6" fillId="0" borderId="22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43" fontId="4" fillId="0" borderId="22" xfId="38" applyFont="1" applyBorder="1" applyAlignment="1">
      <alignment horizontal="right"/>
    </xf>
    <xf numFmtId="43" fontId="6" fillId="0" borderId="22" xfId="38" applyFont="1" applyBorder="1" applyAlignment="1">
      <alignment horizontal="right"/>
    </xf>
    <xf numFmtId="43" fontId="4" fillId="0" borderId="0" xfId="0" applyNumberFormat="1" applyFont="1" applyAlignment="1">
      <alignment/>
    </xf>
    <xf numFmtId="43" fontId="6" fillId="0" borderId="22" xfId="38" applyFont="1" applyBorder="1" applyAlignment="1">
      <alignment/>
    </xf>
    <xf numFmtId="43" fontId="4" fillId="0" borderId="22" xfId="38" applyFont="1" applyFill="1" applyBorder="1" applyAlignment="1">
      <alignment/>
    </xf>
    <xf numFmtId="43" fontId="4" fillId="0" borderId="22" xfId="38" applyFont="1" applyBorder="1" applyAlignment="1">
      <alignment/>
    </xf>
    <xf numFmtId="43" fontId="4" fillId="0" borderId="20" xfId="38" applyFont="1" applyBorder="1" applyAlignment="1">
      <alignment horizontal="right"/>
    </xf>
    <xf numFmtId="43" fontId="6" fillId="0" borderId="23" xfId="38" applyFont="1" applyBorder="1" applyAlignment="1">
      <alignment/>
    </xf>
    <xf numFmtId="43" fontId="6" fillId="0" borderId="0" xfId="38" applyFont="1" applyBorder="1" applyAlignment="1">
      <alignment/>
    </xf>
    <xf numFmtId="43" fontId="4" fillId="0" borderId="28" xfId="38" applyFont="1" applyBorder="1" applyAlignment="1">
      <alignment/>
    </xf>
    <xf numFmtId="43" fontId="4" fillId="0" borderId="0" xfId="38" applyFont="1" applyBorder="1" applyAlignment="1">
      <alignment/>
    </xf>
    <xf numFmtId="43" fontId="4" fillId="0" borderId="17" xfId="38" applyFont="1" applyBorder="1" applyAlignment="1">
      <alignment/>
    </xf>
    <xf numFmtId="0" fontId="4" fillId="0" borderId="36" xfId="0" applyFont="1" applyBorder="1" applyAlignment="1">
      <alignment/>
    </xf>
    <xf numFmtId="43" fontId="4" fillId="0" borderId="36" xfId="38" applyFont="1" applyBorder="1" applyAlignment="1">
      <alignment/>
    </xf>
    <xf numFmtId="0" fontId="4" fillId="0" borderId="37" xfId="0" applyFont="1" applyBorder="1" applyAlignment="1">
      <alignment/>
    </xf>
    <xf numFmtId="43" fontId="4" fillId="0" borderId="37" xfId="38" applyFont="1" applyBorder="1" applyAlignment="1">
      <alignment/>
    </xf>
    <xf numFmtId="0" fontId="6" fillId="33" borderId="0" xfId="0" applyFont="1" applyFill="1" applyAlignment="1">
      <alignment/>
    </xf>
    <xf numFmtId="43" fontId="6" fillId="33" borderId="0" xfId="38" applyFont="1" applyFill="1" applyAlignment="1">
      <alignment/>
    </xf>
    <xf numFmtId="43" fontId="6" fillId="33" borderId="38" xfId="38" applyFont="1" applyFill="1" applyBorder="1" applyAlignment="1">
      <alignment/>
    </xf>
    <xf numFmtId="43" fontId="6" fillId="0" borderId="14" xfId="38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5" xfId="0" applyFont="1" applyBorder="1" applyAlignment="1">
      <alignment/>
    </xf>
    <xf numFmtId="43" fontId="6" fillId="0" borderId="0" xfId="38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3" fontId="17" fillId="0" borderId="0" xfId="38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17" fillId="0" borderId="0" xfId="38" applyFont="1" applyAlignment="1">
      <alignment horizontal="right"/>
    </xf>
    <xf numFmtId="49" fontId="4" fillId="0" borderId="0" xfId="0" applyNumberFormat="1" applyFont="1" applyAlignment="1">
      <alignment horizontal="center"/>
    </xf>
    <xf numFmtId="43" fontId="4" fillId="0" borderId="0" xfId="38" applyFont="1" applyAlignment="1">
      <alignment horizontal="right"/>
    </xf>
    <xf numFmtId="43" fontId="4" fillId="0" borderId="0" xfId="38" applyFont="1" applyAlignment="1">
      <alignment horizontal="center"/>
    </xf>
    <xf numFmtId="49" fontId="6" fillId="0" borderId="0" xfId="38" applyNumberFormat="1" applyFont="1" applyAlignment="1">
      <alignment/>
    </xf>
    <xf numFmtId="43" fontId="6" fillId="0" borderId="0" xfId="38" applyFont="1" applyAlignment="1">
      <alignment/>
    </xf>
    <xf numFmtId="43" fontId="4" fillId="0" borderId="17" xfId="0" applyNumberFormat="1" applyFont="1" applyBorder="1" applyAlignment="1">
      <alignment/>
    </xf>
    <xf numFmtId="43" fontId="4" fillId="0" borderId="20" xfId="38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43" fontId="13" fillId="0" borderId="0" xfId="38" applyFont="1" applyBorder="1" applyAlignment="1">
      <alignment/>
    </xf>
    <xf numFmtId="43" fontId="13" fillId="0" borderId="0" xfId="38" applyFont="1" applyAlignment="1">
      <alignment/>
    </xf>
    <xf numFmtId="0" fontId="18" fillId="0" borderId="0" xfId="0" applyFont="1" applyAlignment="1">
      <alignment horizontal="center"/>
    </xf>
    <xf numFmtId="43" fontId="13" fillId="0" borderId="17" xfId="38" applyFont="1" applyBorder="1" applyAlignment="1">
      <alignment/>
    </xf>
    <xf numFmtId="43" fontId="4" fillId="0" borderId="25" xfId="38" applyFont="1" applyBorder="1" applyAlignment="1">
      <alignment/>
    </xf>
    <xf numFmtId="0" fontId="19" fillId="0" borderId="0" xfId="0" applyFont="1" applyAlignment="1">
      <alignment/>
    </xf>
    <xf numFmtId="43" fontId="19" fillId="0" borderId="0" xfId="38" applyFont="1" applyAlignment="1">
      <alignment/>
    </xf>
    <xf numFmtId="0" fontId="4" fillId="0" borderId="0" xfId="0" applyFont="1" applyAlignment="1">
      <alignment horizontal="left"/>
    </xf>
    <xf numFmtId="49" fontId="19" fillId="0" borderId="0" xfId="0" applyNumberFormat="1" applyFont="1" applyAlignment="1">
      <alignment horizontal="center"/>
    </xf>
    <xf numFmtId="0" fontId="19" fillId="0" borderId="14" xfId="0" applyFont="1" applyBorder="1" applyAlignment="1">
      <alignment/>
    </xf>
    <xf numFmtId="43" fontId="19" fillId="0" borderId="0" xfId="38" applyFont="1" applyAlignment="1">
      <alignment horizontal="center"/>
    </xf>
    <xf numFmtId="0" fontId="4" fillId="0" borderId="0" xfId="0" applyFont="1" applyAlignment="1">
      <alignment/>
    </xf>
    <xf numFmtId="43" fontId="4" fillId="0" borderId="11" xfId="38" applyFont="1" applyBorder="1" applyAlignment="1">
      <alignment horizontal="center"/>
    </xf>
    <xf numFmtId="0" fontId="4" fillId="0" borderId="11" xfId="0" applyFont="1" applyBorder="1" applyAlignment="1">
      <alignment/>
    </xf>
    <xf numFmtId="43" fontId="4" fillId="0" borderId="11" xfId="38" applyFont="1" applyBorder="1" applyAlignment="1">
      <alignment/>
    </xf>
    <xf numFmtId="0" fontId="15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4" fillId="0" borderId="10" xfId="38" applyFont="1" applyBorder="1" applyAlignment="1">
      <alignment horizontal="center"/>
    </xf>
    <xf numFmtId="0" fontId="6" fillId="0" borderId="39" xfId="0" applyFont="1" applyBorder="1" applyAlignment="1">
      <alignment/>
    </xf>
    <xf numFmtId="43" fontId="4" fillId="0" borderId="24" xfId="38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2" xfId="0" applyFont="1" applyBorder="1" applyAlignment="1">
      <alignment horizontal="right"/>
    </xf>
    <xf numFmtId="43" fontId="6" fillId="0" borderId="11" xfId="38" applyFont="1" applyBorder="1" applyAlignment="1">
      <alignment/>
    </xf>
    <xf numFmtId="43" fontId="6" fillId="0" borderId="31" xfId="38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4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206" fontId="6" fillId="0" borderId="35" xfId="38" applyNumberFormat="1" applyFont="1" applyBorder="1" applyAlignment="1">
      <alignment horizontal="center" vertical="center"/>
    </xf>
    <xf numFmtId="0" fontId="20" fillId="0" borderId="35" xfId="0" applyFont="1" applyBorder="1" applyAlignment="1">
      <alignment horizontal="left" vertical="center"/>
    </xf>
    <xf numFmtId="206" fontId="4" fillId="0" borderId="35" xfId="38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206" fontId="4" fillId="0" borderId="40" xfId="38" applyNumberFormat="1" applyFont="1" applyBorder="1" applyAlignment="1">
      <alignment horizontal="center" vertical="center"/>
    </xf>
    <xf numFmtId="206" fontId="6" fillId="0" borderId="40" xfId="38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206" fontId="4" fillId="0" borderId="13" xfId="38" applyNumberFormat="1" applyFont="1" applyBorder="1" applyAlignment="1">
      <alignment horizontal="center" vertical="center"/>
    </xf>
    <xf numFmtId="206" fontId="6" fillId="0" borderId="13" xfId="38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33" xfId="0" applyFont="1" applyBorder="1" applyAlignment="1">
      <alignment/>
    </xf>
    <xf numFmtId="206" fontId="4" fillId="0" borderId="33" xfId="38" applyNumberFormat="1" applyFont="1" applyBorder="1" applyAlignment="1">
      <alignment/>
    </xf>
    <xf numFmtId="206" fontId="4" fillId="0" borderId="33" xfId="38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0" fillId="0" borderId="34" xfId="0" applyFont="1" applyBorder="1" applyAlignment="1">
      <alignment/>
    </xf>
    <xf numFmtId="206" fontId="4" fillId="0" borderId="34" xfId="38" applyNumberFormat="1" applyFont="1" applyBorder="1" applyAlignment="1">
      <alignment/>
    </xf>
    <xf numFmtId="206" fontId="4" fillId="0" borderId="34" xfId="38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206" fontId="4" fillId="0" borderId="40" xfId="38" applyNumberFormat="1" applyFont="1" applyBorder="1" applyAlignment="1">
      <alignment/>
    </xf>
    <xf numFmtId="206" fontId="4" fillId="0" borderId="40" xfId="38" applyNumberFormat="1" applyFont="1" applyBorder="1" applyAlignment="1">
      <alignment horizontal="center"/>
    </xf>
    <xf numFmtId="206" fontId="6" fillId="0" borderId="15" xfId="0" applyNumberFormat="1" applyFont="1" applyBorder="1" applyAlignment="1">
      <alignment/>
    </xf>
    <xf numFmtId="206" fontId="6" fillId="0" borderId="15" xfId="38" applyNumberFormat="1" applyFont="1" applyBorder="1" applyAlignment="1">
      <alignment horizontal="center"/>
    </xf>
    <xf numFmtId="206" fontId="4" fillId="0" borderId="0" xfId="38" applyNumberFormat="1" applyFont="1" applyAlignment="1">
      <alignment/>
    </xf>
    <xf numFmtId="0" fontId="21" fillId="0" borderId="0" xfId="0" applyFont="1" applyAlignment="1">
      <alignment/>
    </xf>
    <xf numFmtId="43" fontId="8" fillId="0" borderId="0" xfId="38" applyFont="1" applyFill="1" applyAlignment="1">
      <alignment/>
    </xf>
    <xf numFmtId="0" fontId="8" fillId="0" borderId="24" xfId="0" applyFont="1" applyFill="1" applyBorder="1" applyAlignment="1">
      <alignment horizontal="center"/>
    </xf>
    <xf numFmtId="200" fontId="8" fillId="0" borderId="39" xfId="0" applyNumberFormat="1" applyFont="1" applyFill="1" applyBorder="1" applyAlignment="1">
      <alignment horizontal="center"/>
    </xf>
    <xf numFmtId="200" fontId="8" fillId="0" borderId="11" xfId="0" applyNumberFormat="1" applyFont="1" applyFill="1" applyBorder="1" applyAlignment="1">
      <alignment horizontal="center"/>
    </xf>
    <xf numFmtId="200" fontId="8" fillId="0" borderId="24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00" fontId="8" fillId="0" borderId="27" xfId="0" applyNumberFormat="1" applyFont="1" applyFill="1" applyBorder="1" applyAlignment="1">
      <alignment horizontal="center"/>
    </xf>
    <xf numFmtId="200" fontId="8" fillId="0" borderId="19" xfId="0" applyNumberFormat="1" applyFont="1" applyFill="1" applyBorder="1" applyAlignment="1">
      <alignment horizontal="center"/>
    </xf>
    <xf numFmtId="200" fontId="8" fillId="0" borderId="18" xfId="0" applyNumberFormat="1" applyFont="1" applyFill="1" applyBorder="1" applyAlignment="1">
      <alignment horizontal="center"/>
    </xf>
    <xf numFmtId="201" fontId="8" fillId="0" borderId="11" xfId="0" applyNumberFormat="1" applyFont="1" applyFill="1" applyBorder="1" applyAlignment="1">
      <alignment horizontal="left"/>
    </xf>
    <xf numFmtId="43" fontId="8" fillId="0" borderId="11" xfId="38" applyFont="1" applyFill="1" applyBorder="1" applyAlignment="1">
      <alignment horizontal="center"/>
    </xf>
    <xf numFmtId="201" fontId="8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201" fontId="8" fillId="34" borderId="11" xfId="0" applyNumberFormat="1" applyFont="1" applyFill="1" applyBorder="1" applyAlignment="1">
      <alignment horizontal="left"/>
    </xf>
    <xf numFmtId="43" fontId="8" fillId="34" borderId="11" xfId="38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43" fontId="8" fillId="34" borderId="11" xfId="38" applyFont="1" applyFill="1" applyBorder="1" applyAlignment="1">
      <alignment/>
    </xf>
    <xf numFmtId="201" fontId="8" fillId="35" borderId="11" xfId="0" applyNumberFormat="1" applyFont="1" applyFill="1" applyBorder="1" applyAlignment="1">
      <alignment horizontal="left"/>
    </xf>
    <xf numFmtId="43" fontId="8" fillId="35" borderId="11" xfId="38" applyFont="1" applyFill="1" applyBorder="1" applyAlignment="1">
      <alignment horizontal="center"/>
    </xf>
    <xf numFmtId="0" fontId="8" fillId="35" borderId="11" xfId="0" applyFont="1" applyFill="1" applyBorder="1" applyAlignment="1">
      <alignment/>
    </xf>
    <xf numFmtId="43" fontId="8" fillId="35" borderId="15" xfId="38" applyFont="1" applyFill="1" applyBorder="1" applyAlignment="1">
      <alignment/>
    </xf>
    <xf numFmtId="0" fontId="12" fillId="36" borderId="11" xfId="0" applyFont="1" applyFill="1" applyBorder="1" applyAlignment="1">
      <alignment horizontal="center"/>
    </xf>
    <xf numFmtId="43" fontId="12" fillId="36" borderId="11" xfId="38" applyFont="1" applyFill="1" applyBorder="1" applyAlignment="1">
      <alignment horizontal="center"/>
    </xf>
    <xf numFmtId="43" fontId="12" fillId="36" borderId="11" xfId="38" applyFont="1" applyFill="1" applyBorder="1" applyAlignment="1">
      <alignment/>
    </xf>
    <xf numFmtId="43" fontId="12" fillId="36" borderId="18" xfId="38" applyFont="1" applyFill="1" applyBorder="1" applyAlignment="1">
      <alignment/>
    </xf>
    <xf numFmtId="43" fontId="12" fillId="36" borderId="24" xfId="38" applyFont="1" applyFill="1" applyBorder="1" applyAlignment="1">
      <alignment/>
    </xf>
    <xf numFmtId="43" fontId="12" fillId="36" borderId="15" xfId="38" applyFont="1" applyFill="1" applyBorder="1" applyAlignment="1">
      <alignment/>
    </xf>
    <xf numFmtId="43" fontId="13" fillId="0" borderId="23" xfId="38" applyFont="1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left" indent="3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43" fontId="13" fillId="0" borderId="20" xfId="38" applyFont="1" applyBorder="1" applyAlignment="1">
      <alignment/>
    </xf>
    <xf numFmtId="0" fontId="6" fillId="0" borderId="0" xfId="0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2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206" fontId="12" fillId="0" borderId="11" xfId="38" applyNumberFormat="1" applyFont="1" applyBorder="1" applyAlignment="1">
      <alignment horizontal="center"/>
    </xf>
    <xf numFmtId="206" fontId="12" fillId="0" borderId="11" xfId="38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Fill="1" applyBorder="1" applyAlignment="1">
      <alignment horizontal="center"/>
    </xf>
    <xf numFmtId="200" fontId="8" fillId="0" borderId="12" xfId="0" applyNumberFormat="1" applyFont="1" applyFill="1" applyBorder="1" applyAlignment="1">
      <alignment horizontal="center"/>
    </xf>
    <xf numFmtId="200" fontId="8" fillId="0" borderId="10" xfId="0" applyNumberFormat="1" applyFont="1" applyFill="1" applyBorder="1" applyAlignment="1">
      <alignment horizontal="center"/>
    </xf>
    <xf numFmtId="200" fontId="8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3" fontId="4" fillId="0" borderId="11" xfId="38" applyFont="1" applyBorder="1" applyAlignment="1">
      <alignment horizontal="center"/>
    </xf>
    <xf numFmtId="43" fontId="4" fillId="0" borderId="11" xfId="38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285750</xdr:rowOff>
    </xdr:from>
    <xdr:to>
      <xdr:col>0</xdr:col>
      <xdr:colOff>1600200</xdr:colOff>
      <xdr:row>3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8100" y="762000"/>
          <a:ext cx="1562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82</xdr:row>
      <xdr:rowOff>209550</xdr:rowOff>
    </xdr:from>
    <xdr:to>
      <xdr:col>0</xdr:col>
      <xdr:colOff>1314450</xdr:colOff>
      <xdr:row>83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0" y="17916525"/>
          <a:ext cx="1314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38</xdr:row>
      <xdr:rowOff>190500</xdr:rowOff>
    </xdr:from>
    <xdr:to>
      <xdr:col>0</xdr:col>
      <xdr:colOff>952500</xdr:colOff>
      <xdr:row>39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180975" y="92773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52850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52850" y="227647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0</xdr:rowOff>
    </xdr:from>
    <xdr:to>
      <xdr:col>1</xdr:col>
      <xdr:colOff>2476500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95300" y="0"/>
          <a:ext cx="2181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447675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333750" y="0"/>
          <a:ext cx="2257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4</xdr:col>
      <xdr:colOff>847725</xdr:colOff>
      <xdr:row>0</xdr:row>
      <xdr:rowOff>0</xdr:rowOff>
    </xdr:from>
    <xdr:to>
      <xdr:col>6</xdr:col>
      <xdr:colOff>1123950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991225" y="0"/>
          <a:ext cx="2276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44</xdr:row>
      <xdr:rowOff>47625</xdr:rowOff>
    </xdr:from>
    <xdr:to>
      <xdr:col>4</xdr:col>
      <xdr:colOff>1276350</xdr:colOff>
      <xdr:row>46</xdr:row>
      <xdr:rowOff>161925</xdr:rowOff>
    </xdr:to>
    <xdr:sp>
      <xdr:nvSpPr>
        <xdr:cNvPr id="1" name="Rectangle 7"/>
        <xdr:cNvSpPr>
          <a:spLocks/>
        </xdr:cNvSpPr>
      </xdr:nvSpPr>
      <xdr:spPr>
        <a:xfrm>
          <a:off x="4705350" y="8667750"/>
          <a:ext cx="1981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ลงชื่อ........................................ผู้จัดทำ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นางวรรณา  กล้าแข็ง )</a:t>
          </a:r>
        </a:p>
      </xdr:txBody>
    </xdr:sp>
    <xdr:clientData/>
  </xdr:twoCellAnchor>
  <xdr:twoCellAnchor>
    <xdr:from>
      <xdr:col>0</xdr:col>
      <xdr:colOff>209550</xdr:colOff>
      <xdr:row>47</xdr:row>
      <xdr:rowOff>28575</xdr:rowOff>
    </xdr:from>
    <xdr:to>
      <xdr:col>1</xdr:col>
      <xdr:colOff>1638300</xdr:colOff>
      <xdr:row>50</xdr:row>
      <xdr:rowOff>190500</xdr:rowOff>
    </xdr:to>
    <xdr:sp>
      <xdr:nvSpPr>
        <xdr:cNvPr id="2" name="Rectangle 8"/>
        <xdr:cNvSpPr>
          <a:spLocks/>
        </xdr:cNvSpPr>
      </xdr:nvSpPr>
      <xdr:spPr>
        <a:xfrm>
          <a:off x="209550" y="9334500"/>
          <a:ext cx="1981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1</xdr:col>
      <xdr:colOff>2009775</xdr:colOff>
      <xdr:row>47</xdr:row>
      <xdr:rowOff>19050</xdr:rowOff>
    </xdr:from>
    <xdr:to>
      <xdr:col>3</xdr:col>
      <xdr:colOff>400050</xdr:colOff>
      <xdr:row>50</xdr:row>
      <xdr:rowOff>180975</xdr:rowOff>
    </xdr:to>
    <xdr:sp>
      <xdr:nvSpPr>
        <xdr:cNvPr id="3" name="Rectangle 11"/>
        <xdr:cNvSpPr>
          <a:spLocks/>
        </xdr:cNvSpPr>
      </xdr:nvSpPr>
      <xdr:spPr>
        <a:xfrm>
          <a:off x="2562225" y="9324975"/>
          <a:ext cx="18192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209550</xdr:colOff>
      <xdr:row>47</xdr:row>
      <xdr:rowOff>28575</xdr:rowOff>
    </xdr:from>
    <xdr:to>
      <xdr:col>4</xdr:col>
      <xdr:colOff>1333500</xdr:colOff>
      <xdr:row>51</xdr:row>
      <xdr:rowOff>76200</xdr:rowOff>
    </xdr:to>
    <xdr:sp>
      <xdr:nvSpPr>
        <xdr:cNvPr id="4" name="Rectangle 12"/>
        <xdr:cNvSpPr>
          <a:spLocks/>
        </xdr:cNvSpPr>
      </xdr:nvSpPr>
      <xdr:spPr>
        <a:xfrm>
          <a:off x="4191000" y="9334500"/>
          <a:ext cx="25527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1343025</xdr:colOff>
      <xdr:row>93</xdr:row>
      <xdr:rowOff>47625</xdr:rowOff>
    </xdr:from>
    <xdr:to>
      <xdr:col>5</xdr:col>
      <xdr:colOff>285750</xdr:colOff>
      <xdr:row>95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3495675" y="20726400"/>
          <a:ext cx="1638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 )                                            </a:t>
          </a:r>
        </a:p>
      </xdr:txBody>
    </xdr:sp>
    <xdr:clientData/>
  </xdr:twoCellAnchor>
  <xdr:twoCellAnchor>
    <xdr:from>
      <xdr:col>7</xdr:col>
      <xdr:colOff>57150</xdr:colOff>
      <xdr:row>63</xdr:row>
      <xdr:rowOff>133350</xdr:rowOff>
    </xdr:from>
    <xdr:to>
      <xdr:col>7</xdr:col>
      <xdr:colOff>142875</xdr:colOff>
      <xdr:row>63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153150" y="14239875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85725</xdr:colOff>
      <xdr:row>95</xdr:row>
      <xdr:rowOff>66675</xdr:rowOff>
    </xdr:from>
    <xdr:to>
      <xdr:col>2</xdr:col>
      <xdr:colOff>952500</xdr:colOff>
      <xdr:row>99</xdr:row>
      <xdr:rowOff>152400</xdr:rowOff>
    </xdr:to>
    <xdr:sp>
      <xdr:nvSpPr>
        <xdr:cNvPr id="3" name="Rectangle 5"/>
        <xdr:cNvSpPr>
          <a:spLocks/>
        </xdr:cNvSpPr>
      </xdr:nvSpPr>
      <xdr:spPr>
        <a:xfrm>
          <a:off x="85725" y="21183600"/>
          <a:ext cx="19431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  รักษาราชการหัวหน้าส่วนการคลัง</a:t>
          </a:r>
        </a:p>
      </xdr:txBody>
    </xdr:sp>
    <xdr:clientData/>
  </xdr:twoCellAnchor>
  <xdr:twoCellAnchor>
    <xdr:from>
      <xdr:col>2</xdr:col>
      <xdr:colOff>981075</xdr:colOff>
      <xdr:row>95</xdr:row>
      <xdr:rowOff>66675</xdr:rowOff>
    </xdr:from>
    <xdr:to>
      <xdr:col>3</xdr:col>
      <xdr:colOff>1924050</xdr:colOff>
      <xdr:row>99</xdr:row>
      <xdr:rowOff>152400</xdr:rowOff>
    </xdr:to>
    <xdr:sp>
      <xdr:nvSpPr>
        <xdr:cNvPr id="4" name="Rectangle 6"/>
        <xdr:cNvSpPr>
          <a:spLocks/>
        </xdr:cNvSpPr>
      </xdr:nvSpPr>
      <xdr:spPr>
        <a:xfrm>
          <a:off x="2057400" y="21183600"/>
          <a:ext cx="20193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1752600</xdr:colOff>
      <xdr:row>95</xdr:row>
      <xdr:rowOff>57150</xdr:rowOff>
    </xdr:from>
    <xdr:to>
      <xdr:col>8</xdr:col>
      <xdr:colOff>95250</xdr:colOff>
      <xdr:row>99</xdr:row>
      <xdr:rowOff>66675</xdr:rowOff>
    </xdr:to>
    <xdr:sp>
      <xdr:nvSpPr>
        <xdr:cNvPr id="5" name="Rectangle 7"/>
        <xdr:cNvSpPr>
          <a:spLocks/>
        </xdr:cNvSpPr>
      </xdr:nvSpPr>
      <xdr:spPr>
        <a:xfrm>
          <a:off x="3905250" y="21174075"/>
          <a:ext cx="24765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003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003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180975</xdr:colOff>
      <xdr:row>2</xdr:row>
      <xdr:rowOff>180975</xdr:rowOff>
    </xdr:from>
    <xdr:ext cx="666750" cy="304800"/>
    <xdr:sp>
      <xdr:nvSpPr>
        <xdr:cNvPr id="2" name="Text Box 2"/>
        <xdr:cNvSpPr txBox="1">
          <a:spLocks noChangeArrowheads="1"/>
        </xdr:cNvSpPr>
      </xdr:nvSpPr>
      <xdr:spPr>
        <a:xfrm>
          <a:off x="180975" y="581025"/>
          <a:ext cx="666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66675</xdr:rowOff>
    </xdr:from>
    <xdr:ext cx="847725" cy="209550"/>
    <xdr:sp>
      <xdr:nvSpPr>
        <xdr:cNvPr id="3" name="Text Box 3"/>
        <xdr:cNvSpPr txBox="1">
          <a:spLocks noChangeArrowheads="1"/>
        </xdr:cNvSpPr>
      </xdr:nvSpPr>
      <xdr:spPr>
        <a:xfrm>
          <a:off x="0" y="942975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324100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81425" y="168592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81425" y="222885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14725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514725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122"/>
  <sheetViews>
    <sheetView zoomScale="130" zoomScaleNormal="130" zoomScalePageLayoutView="0" workbookViewId="0" topLeftCell="A10">
      <selection activeCell="F25" sqref="F25"/>
    </sheetView>
  </sheetViews>
  <sheetFormatPr defaultColWidth="9.140625" defaultRowHeight="21.75"/>
  <cols>
    <col min="1" max="1" width="32.8515625" style="1" customWidth="1"/>
    <col min="2" max="2" width="27.28125" style="1" customWidth="1"/>
    <col min="3" max="3" width="8.28125" style="1" customWidth="1"/>
    <col min="4" max="5" width="16.140625" style="1" customWidth="1"/>
    <col min="6" max="6" width="9.421875" style="1" customWidth="1"/>
    <col min="7" max="16384" width="9.140625" style="1" customWidth="1"/>
  </cols>
  <sheetData>
    <row r="1" ht="18.75">
      <c r="D1" s="1" t="s">
        <v>515</v>
      </c>
    </row>
    <row r="2" ht="18.75">
      <c r="D2" s="1" t="s">
        <v>516</v>
      </c>
    </row>
    <row r="3" spans="1:5" ht="23.25">
      <c r="A3" s="363" t="s">
        <v>29</v>
      </c>
      <c r="B3" s="363"/>
      <c r="C3" s="363"/>
      <c r="D3" s="363"/>
      <c r="E3" s="363"/>
    </row>
    <row r="4" ht="18.75">
      <c r="A4" s="1" t="s">
        <v>30</v>
      </c>
    </row>
    <row r="5" spans="1:5" ht="18.75">
      <c r="A5" s="364" t="s">
        <v>27</v>
      </c>
      <c r="B5" s="365"/>
      <c r="C5" s="3" t="s">
        <v>28</v>
      </c>
      <c r="D5" s="3" t="s">
        <v>23</v>
      </c>
      <c r="E5" s="4" t="s">
        <v>24</v>
      </c>
    </row>
    <row r="6" spans="1:5" ht="18.75">
      <c r="A6" s="5" t="s">
        <v>488</v>
      </c>
      <c r="B6" s="6"/>
      <c r="C6" s="7">
        <v>10</v>
      </c>
      <c r="D6" s="8">
        <v>0</v>
      </c>
      <c r="E6" s="9"/>
    </row>
    <row r="7" spans="1:5" ht="18.75">
      <c r="A7" s="5" t="s">
        <v>167</v>
      </c>
      <c r="B7" s="5"/>
      <c r="C7" s="7">
        <v>21</v>
      </c>
      <c r="D7" s="10">
        <v>1541280.39</v>
      </c>
      <c r="E7" s="9"/>
    </row>
    <row r="8" spans="1:5" ht="18.75">
      <c r="A8" s="5" t="s">
        <v>203</v>
      </c>
      <c r="B8" s="5"/>
      <c r="C8" s="7">
        <v>22</v>
      </c>
      <c r="D8" s="10">
        <v>15362.57</v>
      </c>
      <c r="E8" s="9"/>
    </row>
    <row r="9" spans="1:5" ht="18.75">
      <c r="A9" s="5" t="s">
        <v>157</v>
      </c>
      <c r="B9" s="5"/>
      <c r="C9" s="7">
        <v>22</v>
      </c>
      <c r="D9" s="11">
        <v>1090</v>
      </c>
      <c r="E9" s="10"/>
    </row>
    <row r="10" spans="1:5" ht="18.75">
      <c r="A10" s="5" t="s">
        <v>165</v>
      </c>
      <c r="C10" s="12">
        <v>22</v>
      </c>
      <c r="D10" s="13">
        <v>9000</v>
      </c>
      <c r="E10" s="10"/>
    </row>
    <row r="11" spans="1:8" ht="18.75">
      <c r="A11" s="5" t="s">
        <v>176</v>
      </c>
      <c r="C11" s="12">
        <v>22</v>
      </c>
      <c r="D11" s="13">
        <v>0</v>
      </c>
      <c r="E11" s="10"/>
      <c r="H11" s="1" t="s">
        <v>21</v>
      </c>
    </row>
    <row r="12" spans="1:5" ht="18.75">
      <c r="A12" s="5"/>
      <c r="C12" s="12"/>
      <c r="D12" s="13"/>
      <c r="E12" s="10"/>
    </row>
    <row r="13" spans="1:5" ht="18.75">
      <c r="A13" s="5" t="s">
        <v>489</v>
      </c>
      <c r="B13" s="5"/>
      <c r="C13" s="7">
        <v>10</v>
      </c>
      <c r="D13" s="11"/>
      <c r="E13" s="10">
        <v>0</v>
      </c>
    </row>
    <row r="14" spans="1:5" ht="18.75">
      <c r="A14" s="5" t="s">
        <v>162</v>
      </c>
      <c r="B14" s="5"/>
      <c r="C14" s="7">
        <v>821</v>
      </c>
      <c r="D14" s="11"/>
      <c r="E14" s="10">
        <v>1556732.96</v>
      </c>
    </row>
    <row r="15" spans="1:5" ht="18.75">
      <c r="A15" s="5" t="s">
        <v>502</v>
      </c>
      <c r="B15" s="5"/>
      <c r="C15" s="7">
        <v>902</v>
      </c>
      <c r="D15" s="11"/>
      <c r="E15" s="10">
        <v>0</v>
      </c>
    </row>
    <row r="16" spans="1:5" ht="18.75">
      <c r="A16" s="5" t="s">
        <v>477</v>
      </c>
      <c r="B16" s="5"/>
      <c r="C16" s="7">
        <v>903</v>
      </c>
      <c r="D16" s="11"/>
      <c r="E16" s="10">
        <v>0</v>
      </c>
    </row>
    <row r="17" spans="1:5" ht="18.75">
      <c r="A17" s="5" t="s">
        <v>478</v>
      </c>
      <c r="B17" s="5"/>
      <c r="C17" s="7">
        <v>906</v>
      </c>
      <c r="D17" s="11"/>
      <c r="E17" s="10">
        <v>0</v>
      </c>
    </row>
    <row r="18" spans="1:5" ht="18.75">
      <c r="A18" s="5" t="s">
        <v>479</v>
      </c>
      <c r="B18" s="5"/>
      <c r="C18" s="7">
        <v>907</v>
      </c>
      <c r="D18" s="11"/>
      <c r="E18" s="10">
        <v>0</v>
      </c>
    </row>
    <row r="19" spans="1:5" ht="18.75">
      <c r="A19" s="5" t="s">
        <v>480</v>
      </c>
      <c r="B19" s="5"/>
      <c r="C19" s="7"/>
      <c r="D19" s="11"/>
      <c r="E19" s="10">
        <v>0</v>
      </c>
    </row>
    <row r="20" spans="1:5" ht="18.75">
      <c r="A20" s="5" t="s">
        <v>565</v>
      </c>
      <c r="B20" s="5"/>
      <c r="C20" s="7"/>
      <c r="D20" s="11"/>
      <c r="E20" s="10">
        <v>8360</v>
      </c>
    </row>
    <row r="21" spans="1:5" ht="18.75">
      <c r="A21" s="1" t="s">
        <v>567</v>
      </c>
      <c r="B21" s="5"/>
      <c r="C21" s="7"/>
      <c r="D21" s="11"/>
      <c r="E21" s="10">
        <v>640</v>
      </c>
    </row>
    <row r="22" spans="1:5" ht="18.75">
      <c r="A22" s="5" t="s">
        <v>566</v>
      </c>
      <c r="B22" s="5"/>
      <c r="C22" s="7">
        <v>550</v>
      </c>
      <c r="D22" s="11"/>
      <c r="E22" s="10">
        <v>1000</v>
      </c>
    </row>
    <row r="23" spans="2:5" ht="18.75">
      <c r="B23" s="5"/>
      <c r="C23" s="7"/>
      <c r="D23" s="11"/>
      <c r="E23" s="14"/>
    </row>
    <row r="24" spans="1:5" ht="18.75">
      <c r="A24" s="5"/>
      <c r="B24" s="5"/>
      <c r="C24" s="7"/>
      <c r="D24" s="11"/>
      <c r="E24" s="10"/>
    </row>
    <row r="25" spans="1:5" ht="19.5" thickBot="1">
      <c r="A25" s="5"/>
      <c r="B25" s="5"/>
      <c r="C25" s="7"/>
      <c r="D25" s="15">
        <f>SUM(D6:D24)</f>
        <v>1566732.96</v>
      </c>
      <c r="E25" s="16">
        <f>SUM(E9:E24)</f>
        <v>1566732.96</v>
      </c>
    </row>
    <row r="26" spans="1:5" ht="19.5" thickTop="1">
      <c r="A26" s="17"/>
      <c r="B26" s="17"/>
      <c r="C26" s="18"/>
      <c r="D26" s="19"/>
      <c r="E26" s="20"/>
    </row>
    <row r="27" spans="1:5" ht="18.75">
      <c r="A27" s="5" t="s">
        <v>474</v>
      </c>
      <c r="B27" s="5"/>
      <c r="C27" s="5"/>
      <c r="D27" s="5"/>
      <c r="E27" s="5"/>
    </row>
    <row r="28" spans="1:5" ht="18.75">
      <c r="A28" s="5" t="s">
        <v>522</v>
      </c>
      <c r="B28" s="5"/>
      <c r="C28" s="5"/>
      <c r="D28" s="5"/>
      <c r="E28" s="5"/>
    </row>
    <row r="29" spans="1:5" ht="18.75">
      <c r="A29" s="5"/>
      <c r="B29" s="5"/>
      <c r="C29" s="5"/>
      <c r="D29" s="5"/>
      <c r="E29" s="5"/>
    </row>
    <row r="30" spans="1:5" ht="18.75">
      <c r="A30" s="21" t="s">
        <v>17</v>
      </c>
      <c r="B30" s="366" t="s">
        <v>427</v>
      </c>
      <c r="C30" s="367"/>
      <c r="D30" s="374" t="s">
        <v>426</v>
      </c>
      <c r="E30" s="375"/>
    </row>
    <row r="31" spans="1:5" ht="18.75">
      <c r="A31" s="5"/>
      <c r="B31" s="22"/>
      <c r="C31" s="23"/>
      <c r="D31" s="5"/>
      <c r="E31" s="5"/>
    </row>
    <row r="32" spans="1:5" ht="18.75">
      <c r="A32" s="24" t="s">
        <v>207</v>
      </c>
      <c r="B32" s="368" t="s">
        <v>211</v>
      </c>
      <c r="C32" s="369"/>
      <c r="D32" s="368" t="s">
        <v>207</v>
      </c>
      <c r="E32" s="372"/>
    </row>
    <row r="33" spans="1:6" ht="18.75">
      <c r="A33" s="25" t="s">
        <v>204</v>
      </c>
      <c r="B33" s="370" t="s">
        <v>220</v>
      </c>
      <c r="C33" s="371"/>
      <c r="D33" s="370" t="s">
        <v>204</v>
      </c>
      <c r="E33" s="373"/>
      <c r="F33" s="1" t="s">
        <v>21</v>
      </c>
    </row>
    <row r="34" spans="1:5" ht="18.75">
      <c r="A34" s="24"/>
      <c r="B34" s="24"/>
      <c r="C34" s="24"/>
      <c r="D34" s="24"/>
      <c r="E34" s="24"/>
    </row>
    <row r="35" spans="1:5" ht="18.75">
      <c r="A35" s="24"/>
      <c r="B35" s="24"/>
      <c r="C35" s="24"/>
      <c r="D35" s="24"/>
      <c r="E35" s="24"/>
    </row>
    <row r="36" spans="1:5" ht="18.75">
      <c r="A36" s="24"/>
      <c r="B36" s="24"/>
      <c r="C36" s="24"/>
      <c r="D36" s="24"/>
      <c r="E36" s="24"/>
    </row>
    <row r="37" s="26" customFormat="1" ht="15.75">
      <c r="D37" s="26" t="s">
        <v>529</v>
      </c>
    </row>
    <row r="38" s="26" customFormat="1" ht="18.75">
      <c r="D38" s="1" t="str">
        <f>D2</f>
        <v>   วันที่ ....…31....ธันวาคม...2553…...</v>
      </c>
    </row>
    <row r="39" spans="1:5" s="26" customFormat="1" ht="18" customHeight="1">
      <c r="A39" s="362" t="s">
        <v>29</v>
      </c>
      <c r="B39" s="362"/>
      <c r="C39" s="362"/>
      <c r="D39" s="362"/>
      <c r="E39" s="362"/>
    </row>
    <row r="40" s="26" customFormat="1" ht="15.75">
      <c r="A40" s="26" t="s">
        <v>30</v>
      </c>
    </row>
    <row r="41" spans="1:5" s="26" customFormat="1" ht="15.75">
      <c r="A41" s="360" t="s">
        <v>27</v>
      </c>
      <c r="B41" s="361"/>
      <c r="C41" s="28" t="s">
        <v>28</v>
      </c>
      <c r="D41" s="28" t="s">
        <v>23</v>
      </c>
      <c r="E41" s="29" t="s">
        <v>24</v>
      </c>
    </row>
    <row r="42" spans="1:5" s="26" customFormat="1" ht="15.75">
      <c r="A42" s="30" t="s">
        <v>495</v>
      </c>
      <c r="B42" s="30"/>
      <c r="C42" s="31">
        <v>22</v>
      </c>
      <c r="D42" s="35">
        <v>83639</v>
      </c>
      <c r="E42" s="36"/>
    </row>
    <row r="43" spans="1:5" s="26" customFormat="1" ht="15.75">
      <c r="A43" s="37" t="s">
        <v>70</v>
      </c>
      <c r="B43" s="30"/>
      <c r="C43" s="31">
        <v>100</v>
      </c>
      <c r="D43" s="35">
        <v>229160</v>
      </c>
      <c r="E43" s="36"/>
    </row>
    <row r="44" spans="1:5" s="26" customFormat="1" ht="15.75">
      <c r="A44" s="37" t="s">
        <v>71</v>
      </c>
      <c r="B44" s="30"/>
      <c r="C44" s="31">
        <v>120</v>
      </c>
      <c r="D44" s="35">
        <v>8440</v>
      </c>
      <c r="E44" s="36"/>
    </row>
    <row r="45" spans="1:5" s="26" customFormat="1" ht="15.75">
      <c r="A45" s="37" t="s">
        <v>72</v>
      </c>
      <c r="B45" s="30"/>
      <c r="C45" s="31">
        <v>130</v>
      </c>
      <c r="D45" s="35">
        <v>73020</v>
      </c>
      <c r="E45" s="36"/>
    </row>
    <row r="46" spans="1:5" s="26" customFormat="1" ht="15.75">
      <c r="A46" s="37" t="s">
        <v>73</v>
      </c>
      <c r="B46" s="30"/>
      <c r="C46" s="31">
        <v>200</v>
      </c>
      <c r="D46" s="35">
        <v>131418.5</v>
      </c>
      <c r="E46" s="36"/>
    </row>
    <row r="47" spans="1:5" s="26" customFormat="1" ht="15.75">
      <c r="A47" s="37" t="s">
        <v>74</v>
      </c>
      <c r="B47" s="30"/>
      <c r="C47" s="31">
        <v>250</v>
      </c>
      <c r="D47" s="35">
        <v>147991.9</v>
      </c>
      <c r="E47" s="36"/>
    </row>
    <row r="48" spans="1:5" s="26" customFormat="1" ht="15.75">
      <c r="A48" s="37" t="s">
        <v>75</v>
      </c>
      <c r="B48" s="30"/>
      <c r="C48" s="31">
        <v>270</v>
      </c>
      <c r="D48" s="35">
        <v>57735.56</v>
      </c>
      <c r="E48" s="36"/>
    </row>
    <row r="49" spans="1:5" s="26" customFormat="1" ht="15.75">
      <c r="A49" s="37" t="s">
        <v>76</v>
      </c>
      <c r="B49" s="30"/>
      <c r="C49" s="31">
        <v>300</v>
      </c>
      <c r="D49" s="35">
        <v>3849.37</v>
      </c>
      <c r="E49" s="36"/>
    </row>
    <row r="50" spans="1:5" s="26" customFormat="1" ht="15.75">
      <c r="A50" s="37" t="s">
        <v>44</v>
      </c>
      <c r="B50" s="30"/>
      <c r="C50" s="31">
        <v>400</v>
      </c>
      <c r="D50" s="35">
        <v>437685</v>
      </c>
      <c r="E50" s="36"/>
    </row>
    <row r="51" spans="1:5" s="26" customFormat="1" ht="15.75">
      <c r="A51" s="37" t="s">
        <v>163</v>
      </c>
      <c r="B51" s="30"/>
      <c r="C51" s="31">
        <v>450</v>
      </c>
      <c r="D51" s="35">
        <v>0</v>
      </c>
      <c r="E51" s="36"/>
    </row>
    <row r="52" spans="1:5" s="26" customFormat="1" ht="15.75">
      <c r="A52" s="37" t="s">
        <v>168</v>
      </c>
      <c r="B52" s="30"/>
      <c r="C52" s="31">
        <v>500</v>
      </c>
      <c r="D52" s="35">
        <v>0</v>
      </c>
      <c r="E52" s="36"/>
    </row>
    <row r="53" spans="1:5" s="26" customFormat="1" ht="15.75">
      <c r="A53" s="37" t="s">
        <v>190</v>
      </c>
      <c r="B53" s="30"/>
      <c r="C53" s="31">
        <v>550</v>
      </c>
      <c r="D53" s="35">
        <v>0</v>
      </c>
      <c r="E53" s="36"/>
    </row>
    <row r="54" spans="1:5" s="26" customFormat="1" ht="15.75">
      <c r="A54" s="37" t="s">
        <v>490</v>
      </c>
      <c r="B54" s="30"/>
      <c r="C54" s="31" t="s">
        <v>218</v>
      </c>
      <c r="D54" s="35">
        <v>0</v>
      </c>
      <c r="E54" s="36"/>
    </row>
    <row r="55" spans="1:5" s="26" customFormat="1" ht="15.75">
      <c r="A55" s="37" t="s">
        <v>219</v>
      </c>
      <c r="B55" s="30"/>
      <c r="C55" s="31" t="s">
        <v>218</v>
      </c>
      <c r="D55" s="35">
        <v>651434</v>
      </c>
      <c r="E55" s="36"/>
    </row>
    <row r="56" spans="1:5" s="26" customFormat="1" ht="15.75">
      <c r="A56" s="37" t="s">
        <v>366</v>
      </c>
      <c r="B56" s="30"/>
      <c r="C56" s="31"/>
      <c r="D56" s="35">
        <v>1500</v>
      </c>
      <c r="E56" s="36"/>
    </row>
    <row r="57" spans="1:5" s="26" customFormat="1" ht="15.75">
      <c r="A57" s="37" t="s">
        <v>503</v>
      </c>
      <c r="B57" s="30"/>
      <c r="C57" s="31"/>
      <c r="D57" s="35"/>
      <c r="E57" s="36"/>
    </row>
    <row r="58" spans="1:5" s="26" customFormat="1" ht="15.75">
      <c r="A58" s="37" t="s">
        <v>425</v>
      </c>
      <c r="B58" s="30"/>
      <c r="C58" s="31"/>
      <c r="D58" s="35"/>
      <c r="E58" s="36"/>
    </row>
    <row r="59" spans="1:5" s="26" customFormat="1" ht="15.75">
      <c r="A59" s="37" t="s">
        <v>442</v>
      </c>
      <c r="B59" s="30"/>
      <c r="C59" s="31"/>
      <c r="D59" s="35"/>
      <c r="E59" s="36"/>
    </row>
    <row r="60" spans="1:5" s="26" customFormat="1" ht="15.75">
      <c r="A60" s="37" t="s">
        <v>134</v>
      </c>
      <c r="B60" s="30"/>
      <c r="C60" s="31">
        <v>90</v>
      </c>
      <c r="D60" s="35">
        <v>180000</v>
      </c>
      <c r="E60" s="36"/>
    </row>
    <row r="61" spans="1:5" s="26" customFormat="1" ht="15.75">
      <c r="A61" s="37" t="s">
        <v>448</v>
      </c>
      <c r="B61" s="30"/>
      <c r="C61" s="31"/>
      <c r="D61" s="35"/>
      <c r="E61" s="36"/>
    </row>
    <row r="62" spans="1:5" s="26" customFormat="1" ht="15.75">
      <c r="A62" s="37" t="s">
        <v>135</v>
      </c>
      <c r="B62" s="30"/>
      <c r="C62" s="31">
        <v>700</v>
      </c>
      <c r="D62" s="35">
        <v>147000</v>
      </c>
      <c r="E62" s="36"/>
    </row>
    <row r="63" spans="1:5" s="26" customFormat="1" ht="15.75">
      <c r="A63" s="37" t="s">
        <v>191</v>
      </c>
      <c r="B63" s="38"/>
      <c r="C63" s="31">
        <v>902</v>
      </c>
      <c r="D63" s="35">
        <v>4230.13</v>
      </c>
      <c r="E63" s="36"/>
    </row>
    <row r="64" spans="1:5" s="26" customFormat="1" ht="15.75">
      <c r="A64" s="37" t="s">
        <v>493</v>
      </c>
      <c r="B64" s="30"/>
      <c r="C64" s="39"/>
      <c r="D64" s="35"/>
      <c r="E64" s="36"/>
    </row>
    <row r="65" spans="1:5" s="26" customFormat="1" ht="15.75">
      <c r="A65" s="37" t="s">
        <v>523</v>
      </c>
      <c r="B65" s="30"/>
      <c r="C65" s="39"/>
      <c r="D65" s="35">
        <v>3534.63</v>
      </c>
      <c r="E65" s="36"/>
    </row>
    <row r="66" spans="1:5" s="26" customFormat="1" ht="15.75">
      <c r="A66" s="37" t="s">
        <v>524</v>
      </c>
      <c r="B66" s="30"/>
      <c r="C66" s="39"/>
      <c r="D66" s="35">
        <v>4241.56</v>
      </c>
      <c r="E66" s="36"/>
    </row>
    <row r="67" spans="1:5" s="26" customFormat="1" ht="15.75">
      <c r="A67" s="30" t="s">
        <v>494</v>
      </c>
      <c r="B67" s="30"/>
      <c r="C67" s="31">
        <v>22</v>
      </c>
      <c r="D67" s="35"/>
      <c r="E67" s="36">
        <v>2007216.21</v>
      </c>
    </row>
    <row r="68" spans="1:5" s="26" customFormat="1" ht="15.75">
      <c r="A68" s="30" t="s">
        <v>428</v>
      </c>
      <c r="B68" s="30"/>
      <c r="C68" s="31">
        <v>21</v>
      </c>
      <c r="D68" s="35"/>
      <c r="E68" s="36">
        <v>152805</v>
      </c>
    </row>
    <row r="69" spans="1:5" s="26" customFormat="1" ht="15.75">
      <c r="A69" s="30" t="s">
        <v>429</v>
      </c>
      <c r="B69" s="30"/>
      <c r="C69" s="31">
        <v>902</v>
      </c>
      <c r="D69" s="35"/>
      <c r="E69" s="36">
        <v>3386.44</v>
      </c>
    </row>
    <row r="70" spans="1:5" s="26" customFormat="1" ht="15.75">
      <c r="A70" s="30" t="s">
        <v>435</v>
      </c>
      <c r="B70" s="30"/>
      <c r="C70" s="31">
        <v>909</v>
      </c>
      <c r="D70" s="35"/>
      <c r="E70" s="40">
        <v>1472</v>
      </c>
    </row>
    <row r="71" spans="1:5" s="26" customFormat="1" ht="15.75">
      <c r="A71" s="30" t="s">
        <v>504</v>
      </c>
      <c r="B71" s="30"/>
      <c r="C71" s="31"/>
      <c r="D71" s="35"/>
      <c r="E71" s="40"/>
    </row>
    <row r="72" spans="1:5" s="26" customFormat="1" ht="16.5" thickBot="1">
      <c r="A72" s="30"/>
      <c r="B72" s="30"/>
      <c r="C72" s="31"/>
      <c r="D72" s="41">
        <f>SUM(D42:D69)</f>
        <v>2164879.65</v>
      </c>
      <c r="E72" s="42">
        <f>SUM(E67:E71)</f>
        <v>2164879.65</v>
      </c>
    </row>
    <row r="73" spans="1:5" s="26" customFormat="1" ht="8.25" customHeight="1" thickTop="1">
      <c r="A73" s="43"/>
      <c r="B73" s="43"/>
      <c r="C73" s="44"/>
      <c r="D73" s="45"/>
      <c r="E73" s="46"/>
    </row>
    <row r="74" spans="1:5" s="26" customFormat="1" ht="15.75" customHeight="1">
      <c r="A74" s="30" t="s">
        <v>475</v>
      </c>
      <c r="B74" s="30"/>
      <c r="C74" s="30"/>
      <c r="D74" s="30"/>
      <c r="E74" s="30"/>
    </row>
    <row r="75" spans="1:5" s="26" customFormat="1" ht="15.75">
      <c r="A75" s="30" t="s">
        <v>526</v>
      </c>
      <c r="B75" s="30"/>
      <c r="C75" s="30"/>
      <c r="D75" s="30"/>
      <c r="E75" s="30"/>
    </row>
    <row r="76" spans="1:5" s="26" customFormat="1" ht="7.5" customHeight="1">
      <c r="A76" s="30"/>
      <c r="B76" s="30"/>
      <c r="C76" s="30"/>
      <c r="D76" s="30"/>
      <c r="E76" s="30"/>
    </row>
    <row r="77" spans="1:5" s="26" customFormat="1" ht="15.75">
      <c r="A77" s="47" t="s">
        <v>17</v>
      </c>
      <c r="B77" s="358" t="s">
        <v>213</v>
      </c>
      <c r="C77" s="359"/>
      <c r="D77" s="48" t="s">
        <v>69</v>
      </c>
      <c r="E77" s="48"/>
    </row>
    <row r="78" spans="1:5" s="26" customFormat="1" ht="14.25" customHeight="1">
      <c r="A78" s="30"/>
      <c r="B78" s="49"/>
      <c r="C78" s="38"/>
      <c r="D78" s="30"/>
      <c r="E78" s="30"/>
    </row>
    <row r="79" spans="1:5" s="26" customFormat="1" ht="15.75">
      <c r="A79" s="50" t="s">
        <v>207</v>
      </c>
      <c r="B79" s="352" t="s">
        <v>211</v>
      </c>
      <c r="C79" s="353"/>
      <c r="D79" s="352" t="s">
        <v>207</v>
      </c>
      <c r="E79" s="354"/>
    </row>
    <row r="80" spans="1:5" s="26" customFormat="1" ht="15.75">
      <c r="A80" s="51" t="s">
        <v>204</v>
      </c>
      <c r="B80" s="355" t="s">
        <v>220</v>
      </c>
      <c r="C80" s="356"/>
      <c r="D80" s="355" t="s">
        <v>204</v>
      </c>
      <c r="E80" s="357"/>
    </row>
    <row r="81" s="26" customFormat="1" ht="15.75">
      <c r="D81" s="26" t="s">
        <v>528</v>
      </c>
    </row>
    <row r="82" s="26" customFormat="1" ht="15.75">
      <c r="D82" s="52" t="str">
        <f>D38</f>
        <v>   วันที่ ....…31....ธันวาคม...2553…...</v>
      </c>
    </row>
    <row r="83" spans="1:5" s="26" customFormat="1" ht="21" customHeight="1">
      <c r="A83" s="362" t="s">
        <v>29</v>
      </c>
      <c r="B83" s="362"/>
      <c r="C83" s="362"/>
      <c r="D83" s="362"/>
      <c r="E83" s="362"/>
    </row>
    <row r="84" s="26" customFormat="1" ht="15.75">
      <c r="A84" s="26" t="s">
        <v>30</v>
      </c>
    </row>
    <row r="85" spans="1:5" s="26" customFormat="1" ht="15.75">
      <c r="A85" s="360" t="s">
        <v>27</v>
      </c>
      <c r="B85" s="361"/>
      <c r="C85" s="28" t="s">
        <v>28</v>
      </c>
      <c r="D85" s="28" t="s">
        <v>23</v>
      </c>
      <c r="E85" s="27" t="s">
        <v>24</v>
      </c>
    </row>
    <row r="86" spans="1:5" s="26" customFormat="1" ht="15.75">
      <c r="A86" s="53" t="s">
        <v>136</v>
      </c>
      <c r="B86" s="53"/>
      <c r="C86" s="54">
        <v>821</v>
      </c>
      <c r="D86" s="40">
        <f>E114</f>
        <v>1556696.96</v>
      </c>
      <c r="E86" s="55"/>
    </row>
    <row r="87" spans="1:5" s="26" customFormat="1" ht="15.75">
      <c r="A87" s="30"/>
      <c r="B87" s="30"/>
      <c r="C87" s="31"/>
      <c r="D87" s="40"/>
      <c r="E87" s="36"/>
    </row>
    <row r="88" spans="1:5" s="26" customFormat="1" ht="15.75">
      <c r="A88" s="56" t="s">
        <v>505</v>
      </c>
      <c r="B88" s="30"/>
      <c r="C88" s="57">
        <v>101</v>
      </c>
      <c r="D88" s="35"/>
      <c r="E88" s="59">
        <v>0</v>
      </c>
    </row>
    <row r="89" spans="1:5" s="26" customFormat="1" ht="15.75">
      <c r="A89" s="56" t="s">
        <v>137</v>
      </c>
      <c r="B89" s="30"/>
      <c r="C89" s="57">
        <v>102</v>
      </c>
      <c r="D89" s="35"/>
      <c r="E89" s="59">
        <v>0</v>
      </c>
    </row>
    <row r="90" spans="1:5" s="26" customFormat="1" ht="15.75">
      <c r="A90" s="56" t="s">
        <v>506</v>
      </c>
      <c r="B90" s="30"/>
      <c r="C90" s="57">
        <v>125</v>
      </c>
      <c r="D90" s="35"/>
      <c r="E90" s="59"/>
    </row>
    <row r="91" spans="1:5" s="26" customFormat="1" ht="15.75">
      <c r="A91" s="56" t="s">
        <v>177</v>
      </c>
      <c r="B91" s="30"/>
      <c r="C91" s="57">
        <v>137</v>
      </c>
      <c r="D91" s="35"/>
      <c r="E91" s="59"/>
    </row>
    <row r="92" spans="1:5" s="26" customFormat="1" ht="15.75">
      <c r="A92" s="56" t="s">
        <v>169</v>
      </c>
      <c r="B92" s="30"/>
      <c r="C92" s="57">
        <v>140</v>
      </c>
      <c r="D92" s="35"/>
      <c r="E92" s="59"/>
    </row>
    <row r="93" spans="1:5" s="26" customFormat="1" ht="15.75">
      <c r="A93" s="56" t="s">
        <v>413</v>
      </c>
      <c r="B93" s="30"/>
      <c r="C93" s="57">
        <v>146</v>
      </c>
      <c r="D93" s="35"/>
      <c r="E93" s="59"/>
    </row>
    <row r="94" spans="1:5" s="26" customFormat="1" ht="15.75">
      <c r="A94" s="56" t="s">
        <v>138</v>
      </c>
      <c r="B94" s="30"/>
      <c r="C94" s="57">
        <v>203</v>
      </c>
      <c r="D94" s="35"/>
      <c r="E94" s="59">
        <v>15362.57</v>
      </c>
    </row>
    <row r="95" spans="1:5" s="26" customFormat="1" ht="15.75">
      <c r="A95" s="56" t="s">
        <v>139</v>
      </c>
      <c r="B95" s="30"/>
      <c r="C95" s="57">
        <v>302</v>
      </c>
      <c r="D95" s="35"/>
      <c r="E95" s="59"/>
    </row>
    <row r="96" spans="1:5" s="26" customFormat="1" ht="15.75">
      <c r="A96" s="56" t="s">
        <v>171</v>
      </c>
      <c r="B96" s="30"/>
      <c r="C96" s="57">
        <v>307</v>
      </c>
      <c r="D96" s="35"/>
      <c r="E96" s="59">
        <v>90</v>
      </c>
    </row>
    <row r="97" spans="1:5" s="26" customFormat="1" ht="15.75">
      <c r="A97" s="56" t="s">
        <v>172</v>
      </c>
      <c r="B97" s="30"/>
      <c r="C97" s="57">
        <v>307</v>
      </c>
      <c r="D97" s="35"/>
      <c r="E97" s="59"/>
    </row>
    <row r="98" spans="1:5" s="26" customFormat="1" ht="15.75">
      <c r="A98" s="56" t="s">
        <v>141</v>
      </c>
      <c r="B98" s="30"/>
      <c r="C98" s="57">
        <v>1002</v>
      </c>
      <c r="D98" s="35"/>
      <c r="E98" s="59">
        <v>749616.35</v>
      </c>
    </row>
    <row r="99" spans="1:5" s="26" customFormat="1" ht="15.75">
      <c r="A99" s="56" t="s">
        <v>142</v>
      </c>
      <c r="B99" s="30"/>
      <c r="C99" s="57">
        <v>1003</v>
      </c>
      <c r="D99" s="35"/>
      <c r="E99" s="26">
        <v>114221.18</v>
      </c>
    </row>
    <row r="100" spans="1:5" s="26" customFormat="1" ht="15.75">
      <c r="A100" s="56" t="s">
        <v>158</v>
      </c>
      <c r="B100" s="30"/>
      <c r="C100" s="57">
        <v>1004</v>
      </c>
      <c r="D100" s="35"/>
      <c r="E100" s="59"/>
    </row>
    <row r="101" spans="1:5" s="26" customFormat="1" ht="15.75">
      <c r="A101" s="56" t="s">
        <v>143</v>
      </c>
      <c r="B101" s="30"/>
      <c r="C101" s="57">
        <v>1005</v>
      </c>
      <c r="D101" s="35"/>
      <c r="E101" s="59">
        <v>101943.49</v>
      </c>
    </row>
    <row r="102" spans="1:5" s="26" customFormat="1" ht="15.75">
      <c r="A102" s="56" t="s">
        <v>144</v>
      </c>
      <c r="B102" s="30"/>
      <c r="C102" s="57">
        <v>1006</v>
      </c>
      <c r="D102" s="35"/>
      <c r="E102" s="59">
        <v>264259.3</v>
      </c>
    </row>
    <row r="103" spans="1:5" s="26" customFormat="1" ht="15.75">
      <c r="A103" s="56" t="s">
        <v>145</v>
      </c>
      <c r="B103" s="30"/>
      <c r="C103" s="57">
        <v>1010</v>
      </c>
      <c r="D103" s="35"/>
      <c r="E103" s="59">
        <v>23204.07</v>
      </c>
    </row>
    <row r="104" spans="1:5" s="26" customFormat="1" ht="15.75">
      <c r="A104" s="56" t="s">
        <v>146</v>
      </c>
      <c r="B104" s="30"/>
      <c r="C104" s="57">
        <v>1011</v>
      </c>
      <c r="D104" s="35"/>
      <c r="E104" s="59"/>
    </row>
    <row r="105" spans="1:5" s="26" customFormat="1" ht="15.75">
      <c r="A105" s="56" t="s">
        <v>140</v>
      </c>
      <c r="B105" s="30"/>
      <c r="C105" s="57">
        <v>1013</v>
      </c>
      <c r="D105" s="35"/>
      <c r="E105" s="59"/>
    </row>
    <row r="106" spans="1:5" s="26" customFormat="1" ht="15.75">
      <c r="A106" s="56" t="s">
        <v>188</v>
      </c>
      <c r="B106" s="30"/>
      <c r="C106" s="57">
        <v>2002</v>
      </c>
      <c r="D106" s="35"/>
      <c r="E106" s="59"/>
    </row>
    <row r="107" spans="1:5" s="26" customFormat="1" ht="15.75">
      <c r="A107" s="56" t="s">
        <v>11</v>
      </c>
      <c r="B107" s="30"/>
      <c r="C107" s="57">
        <v>2002</v>
      </c>
      <c r="D107" s="35"/>
      <c r="E107" s="59">
        <v>288000</v>
      </c>
    </row>
    <row r="108" spans="1:5" s="26" customFormat="1" ht="15.75">
      <c r="A108" s="56" t="s">
        <v>12</v>
      </c>
      <c r="B108" s="30"/>
      <c r="C108" s="57">
        <v>2002</v>
      </c>
      <c r="D108" s="35"/>
      <c r="E108" s="59"/>
    </row>
    <row r="109" spans="1:5" s="26" customFormat="1" ht="15.75">
      <c r="A109" s="56" t="s">
        <v>221</v>
      </c>
      <c r="B109" s="30"/>
      <c r="C109" s="57">
        <v>3000</v>
      </c>
      <c r="D109" s="35"/>
      <c r="E109" s="40"/>
    </row>
    <row r="110" spans="1:5" s="26" customFormat="1" ht="15.75">
      <c r="A110" s="56" t="s">
        <v>222</v>
      </c>
      <c r="B110" s="30"/>
      <c r="C110" s="57">
        <v>3000</v>
      </c>
      <c r="D110" s="35"/>
      <c r="E110" s="40"/>
    </row>
    <row r="111" spans="1:5" s="26" customFormat="1" ht="15.75">
      <c r="A111" s="56" t="s">
        <v>414</v>
      </c>
      <c r="B111" s="30"/>
      <c r="C111" s="57">
        <v>3000</v>
      </c>
      <c r="D111" s="35"/>
      <c r="E111" s="40"/>
    </row>
    <row r="112" spans="1:5" s="26" customFormat="1" ht="15.75">
      <c r="A112" s="56" t="s">
        <v>443</v>
      </c>
      <c r="B112" s="30"/>
      <c r="C112" s="57">
        <v>3000</v>
      </c>
      <c r="D112" s="40"/>
      <c r="E112" s="36">
        <v>0</v>
      </c>
    </row>
    <row r="113" spans="1:5" s="26" customFormat="1" ht="14.25" customHeight="1">
      <c r="A113" s="56"/>
      <c r="B113" s="30"/>
      <c r="C113" s="57"/>
      <c r="D113" s="40"/>
      <c r="E113" s="36"/>
    </row>
    <row r="114" spans="1:5" s="26" customFormat="1" ht="16.5" thickBot="1">
      <c r="A114" s="56"/>
      <c r="B114" s="30"/>
      <c r="C114" s="31"/>
      <c r="D114" s="60">
        <f>SUM(D86:D111)</f>
        <v>1556696.96</v>
      </c>
      <c r="E114" s="61">
        <f>SUM(E88:E112)</f>
        <v>1556696.96</v>
      </c>
    </row>
    <row r="115" spans="1:5" s="26" customFormat="1" ht="9" customHeight="1" thickTop="1">
      <c r="A115" s="43"/>
      <c r="B115" s="43"/>
      <c r="C115" s="43"/>
      <c r="D115" s="43"/>
      <c r="E115" s="43"/>
    </row>
    <row r="116" spans="1:5" s="26" customFormat="1" ht="16.5" customHeight="1">
      <c r="A116" s="30" t="s">
        <v>476</v>
      </c>
      <c r="B116" s="30"/>
      <c r="C116" s="30"/>
      <c r="D116" s="30"/>
      <c r="E116" s="30"/>
    </row>
    <row r="117" spans="1:5" s="26" customFormat="1" ht="15.75">
      <c r="A117" s="30" t="s">
        <v>525</v>
      </c>
      <c r="B117" s="30"/>
      <c r="C117" s="30"/>
      <c r="D117" s="30"/>
      <c r="E117" s="30"/>
    </row>
    <row r="118" spans="1:5" s="26" customFormat="1" ht="9" customHeight="1">
      <c r="A118" s="30"/>
      <c r="B118" s="30"/>
      <c r="C118" s="30"/>
      <c r="D118" s="30"/>
      <c r="E118" s="30"/>
    </row>
    <row r="119" spans="1:5" s="26" customFormat="1" ht="15.75">
      <c r="A119" s="47" t="s">
        <v>17</v>
      </c>
      <c r="B119" s="358" t="s">
        <v>501</v>
      </c>
      <c r="C119" s="359"/>
      <c r="D119" s="48" t="s">
        <v>69</v>
      </c>
      <c r="E119" s="48"/>
    </row>
    <row r="120" spans="1:5" s="26" customFormat="1" ht="13.5" customHeight="1">
      <c r="A120" s="30"/>
      <c r="B120" s="49"/>
      <c r="C120" s="38"/>
      <c r="D120" s="30"/>
      <c r="E120" s="30"/>
    </row>
    <row r="121" spans="1:5" s="26" customFormat="1" ht="15.75">
      <c r="A121" s="50" t="s">
        <v>208</v>
      </c>
      <c r="B121" s="352" t="s">
        <v>211</v>
      </c>
      <c r="C121" s="353"/>
      <c r="D121" s="352" t="s">
        <v>209</v>
      </c>
      <c r="E121" s="354"/>
    </row>
    <row r="122" spans="1:5" s="26" customFormat="1" ht="15.75">
      <c r="A122" s="51" t="s">
        <v>204</v>
      </c>
      <c r="B122" s="355" t="s">
        <v>220</v>
      </c>
      <c r="C122" s="356"/>
      <c r="D122" s="355" t="s">
        <v>204</v>
      </c>
      <c r="E122" s="357"/>
    </row>
    <row r="123" s="26" customFormat="1" ht="15.75"/>
  </sheetData>
  <sheetProtection/>
  <mergeCells count="22">
    <mergeCell ref="D33:E33"/>
    <mergeCell ref="D30:E30"/>
    <mergeCell ref="D79:E79"/>
    <mergeCell ref="B80:C80"/>
    <mergeCell ref="D80:E80"/>
    <mergeCell ref="A3:E3"/>
    <mergeCell ref="A5:B5"/>
    <mergeCell ref="B30:C30"/>
    <mergeCell ref="A39:E39"/>
    <mergeCell ref="B32:C32"/>
    <mergeCell ref="B33:C33"/>
    <mergeCell ref="D32:E32"/>
    <mergeCell ref="B121:C121"/>
    <mergeCell ref="D121:E121"/>
    <mergeCell ref="B122:C122"/>
    <mergeCell ref="D122:E122"/>
    <mergeCell ref="B119:C119"/>
    <mergeCell ref="A41:B41"/>
    <mergeCell ref="B77:C77"/>
    <mergeCell ref="A83:E83"/>
    <mergeCell ref="A85:B85"/>
    <mergeCell ref="B79:C79"/>
  </mergeCells>
  <printOptions/>
  <pageMargins left="0.8" right="0.35" top="0.23" bottom="0.23" header="0.17" footer="0.21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B1:M200"/>
  <sheetViews>
    <sheetView zoomScalePageLayoutView="0" workbookViewId="0" topLeftCell="A1">
      <selection activeCell="B7" sqref="B7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13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7"/>
      <c r="E1" s="17"/>
      <c r="F1" s="5"/>
    </row>
    <row r="2" spans="2:7" ht="18" customHeight="1">
      <c r="B2" s="70" t="s">
        <v>154</v>
      </c>
      <c r="C2" s="70"/>
      <c r="D2" s="235" t="s">
        <v>155</v>
      </c>
      <c r="F2" s="236"/>
      <c r="G2" s="236"/>
    </row>
    <row r="3" spans="4:6" ht="24" customHeight="1">
      <c r="D3" s="235" t="s">
        <v>485</v>
      </c>
      <c r="E3" s="70"/>
      <c r="F3" s="70"/>
    </row>
    <row r="4" spans="2:4" ht="23.25" customHeight="1">
      <c r="B4" s="70" t="s">
        <v>59</v>
      </c>
      <c r="C4" s="70"/>
      <c r="D4" s="235" t="s">
        <v>403</v>
      </c>
    </row>
    <row r="5" spans="4:6" ht="21" customHeight="1">
      <c r="D5" s="235" t="s">
        <v>384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546</v>
      </c>
      <c r="E7" s="237"/>
      <c r="F7" s="238">
        <v>19480.17</v>
      </c>
    </row>
    <row r="8" spans="2:6" ht="21.75" customHeight="1">
      <c r="B8" s="1" t="s">
        <v>60</v>
      </c>
      <c r="E8" s="22"/>
      <c r="F8" s="239"/>
    </row>
    <row r="9" spans="2:6" ht="21.75" customHeight="1">
      <c r="B9" s="239" t="s">
        <v>486</v>
      </c>
      <c r="C9" s="240" t="s">
        <v>61</v>
      </c>
      <c r="D9" s="241" t="s">
        <v>16</v>
      </c>
      <c r="E9" s="22"/>
      <c r="F9" s="239"/>
    </row>
    <row r="10" spans="2:6" ht="21" customHeight="1">
      <c r="B10" s="242"/>
      <c r="C10" s="242"/>
      <c r="E10" s="22"/>
      <c r="F10" s="243">
        <f>D10</f>
        <v>0</v>
      </c>
    </row>
    <row r="11" spans="2:6" ht="18.75">
      <c r="B11" s="1" t="s">
        <v>62</v>
      </c>
      <c r="E11" s="22"/>
      <c r="F11" s="239"/>
    </row>
    <row r="12" spans="2:6" ht="18.75">
      <c r="B12" s="240" t="s">
        <v>22</v>
      </c>
      <c r="C12" s="240" t="s">
        <v>15</v>
      </c>
      <c r="D12" s="244" t="s">
        <v>16</v>
      </c>
      <c r="E12" s="22"/>
      <c r="F12" s="239"/>
    </row>
    <row r="13" spans="2:6" ht="18.75">
      <c r="B13" s="245"/>
      <c r="C13" s="239"/>
      <c r="D13" s="246"/>
      <c r="E13" s="22"/>
      <c r="F13" s="247">
        <f>D13</f>
        <v>0</v>
      </c>
    </row>
    <row r="14" spans="2:6" ht="18.75">
      <c r="B14" s="1" t="s">
        <v>197</v>
      </c>
      <c r="E14" s="22"/>
      <c r="F14" s="247">
        <v>0</v>
      </c>
    </row>
    <row r="15" spans="2:6" ht="18.75">
      <c r="B15" s="242"/>
      <c r="E15" s="22"/>
      <c r="F15" s="247">
        <f>SUM(D15)</f>
        <v>0</v>
      </c>
    </row>
    <row r="16" spans="2:6" ht="18.75">
      <c r="B16" s="242"/>
      <c r="E16" s="22"/>
      <c r="F16" s="247">
        <f>SUM(D16)</f>
        <v>0</v>
      </c>
    </row>
    <row r="17" spans="2:6" ht="18.75">
      <c r="B17" s="242"/>
      <c r="E17" s="22"/>
      <c r="F17" s="247">
        <f>SUM(D17)</f>
        <v>0</v>
      </c>
    </row>
    <row r="18" spans="5:6" ht="18.75">
      <c r="E18" s="22"/>
      <c r="F18" s="247"/>
    </row>
    <row r="19" spans="5:6" ht="18.75">
      <c r="E19" s="22"/>
      <c r="F19" s="247"/>
    </row>
    <row r="20" spans="5:6" ht="18.75">
      <c r="E20" s="22"/>
      <c r="F20" s="247"/>
    </row>
    <row r="21" spans="5:6" ht="18.75">
      <c r="E21" s="22"/>
      <c r="F21" s="247"/>
    </row>
    <row r="22" spans="5:6" ht="18.75">
      <c r="E22" s="22"/>
      <c r="F22" s="247"/>
    </row>
    <row r="23" spans="5:6" ht="18.75">
      <c r="E23" s="22"/>
      <c r="F23" s="247"/>
    </row>
    <row r="24" spans="2:10" ht="18.75">
      <c r="B24" s="1" t="s">
        <v>174</v>
      </c>
      <c r="E24" s="22"/>
      <c r="F24" s="246"/>
      <c r="J24" s="13"/>
    </row>
    <row r="25" spans="2:6" ht="18.75">
      <c r="B25" s="1" t="s">
        <v>175</v>
      </c>
      <c r="E25" s="22"/>
      <c r="F25" s="246">
        <v>0</v>
      </c>
    </row>
    <row r="26" spans="5:10" ht="18.75">
      <c r="E26" s="22"/>
      <c r="F26" s="246">
        <v>0</v>
      </c>
      <c r="J26" s="218"/>
    </row>
    <row r="27" spans="2:6" ht="18.75">
      <c r="B27" s="1" t="s">
        <v>547</v>
      </c>
      <c r="D27" s="248"/>
      <c r="E27" s="22"/>
      <c r="F27" s="249">
        <f>F7-F15-F16-F17</f>
        <v>19480.17</v>
      </c>
    </row>
    <row r="28" spans="5:7" ht="8.25" customHeight="1">
      <c r="E28" s="67"/>
      <c r="F28" s="250"/>
      <c r="G28" s="17"/>
    </row>
    <row r="29" spans="2:6" ht="21" customHeight="1">
      <c r="B29" s="236" t="s">
        <v>63</v>
      </c>
      <c r="C29" s="236"/>
      <c r="D29" s="251"/>
      <c r="E29" s="237" t="s">
        <v>65</v>
      </c>
      <c r="F29" s="5"/>
    </row>
    <row r="30" spans="2:10" ht="18.75">
      <c r="B30" s="5" t="s">
        <v>64</v>
      </c>
      <c r="C30" s="5"/>
      <c r="D30" s="226"/>
      <c r="E30" s="22" t="s">
        <v>64</v>
      </c>
      <c r="F30" s="5"/>
      <c r="J30" s="13"/>
    </row>
    <row r="31" spans="2:10" ht="18.75">
      <c r="B31" s="5" t="s">
        <v>210</v>
      </c>
      <c r="C31" s="5"/>
      <c r="D31" s="226"/>
      <c r="E31" s="22" t="s">
        <v>206</v>
      </c>
      <c r="F31" s="5"/>
      <c r="J31" s="218"/>
    </row>
    <row r="32" spans="2:6" ht="18.75">
      <c r="B32" s="5" t="s">
        <v>205</v>
      </c>
      <c r="C32" s="5"/>
      <c r="D32" s="226"/>
      <c r="E32" s="22" t="s">
        <v>212</v>
      </c>
      <c r="F32" s="5"/>
    </row>
    <row r="33" spans="2:6" ht="18.75">
      <c r="B33" s="5" t="s">
        <v>548</v>
      </c>
      <c r="C33" s="5"/>
      <c r="D33" s="226"/>
      <c r="E33" s="22" t="str">
        <f>B33</f>
        <v>วันที่       31  ธันวาคม  2553</v>
      </c>
      <c r="F33" s="5"/>
    </row>
    <row r="34" spans="2:7" ht="18.75">
      <c r="B34" s="17"/>
      <c r="C34" s="17"/>
      <c r="D34" s="227"/>
      <c r="E34" s="67"/>
      <c r="F34" s="17"/>
      <c r="G34" s="17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B1:M200"/>
  <sheetViews>
    <sheetView zoomScalePageLayoutView="0" workbookViewId="0" topLeftCell="A4">
      <selection activeCell="E13" sqref="E13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13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7"/>
      <c r="E1" s="17"/>
      <c r="F1" s="5"/>
    </row>
    <row r="2" spans="2:7" ht="25.5" customHeight="1">
      <c r="B2" s="70" t="s">
        <v>154</v>
      </c>
      <c r="C2" s="70"/>
      <c r="D2" s="235" t="s">
        <v>155</v>
      </c>
      <c r="F2" s="236"/>
      <c r="G2" s="236"/>
    </row>
    <row r="3" spans="4:6" ht="24" customHeight="1">
      <c r="D3" s="235" t="s">
        <v>404</v>
      </c>
      <c r="E3" s="70"/>
      <c r="F3" s="70"/>
    </row>
    <row r="4" spans="2:4" ht="22.5" customHeight="1">
      <c r="B4" s="70" t="s">
        <v>59</v>
      </c>
      <c r="C4" s="70"/>
      <c r="D4" s="10"/>
    </row>
    <row r="5" spans="4:6" ht="21" customHeight="1">
      <c r="D5" s="235" t="s">
        <v>405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549</v>
      </c>
      <c r="E7" s="237"/>
      <c r="F7" s="238">
        <v>789673.06</v>
      </c>
    </row>
    <row r="8" spans="2:6" ht="23.25" customHeight="1">
      <c r="B8" s="1" t="s">
        <v>60</v>
      </c>
      <c r="E8" s="22"/>
      <c r="F8" s="239"/>
    </row>
    <row r="9" spans="2:6" ht="21.75" customHeight="1">
      <c r="B9" s="239" t="s">
        <v>486</v>
      </c>
      <c r="C9" s="240" t="s">
        <v>61</v>
      </c>
      <c r="D9" s="241" t="s">
        <v>16</v>
      </c>
      <c r="E9" s="22"/>
      <c r="F9" s="239"/>
    </row>
    <row r="10" spans="2:6" ht="21" customHeight="1">
      <c r="B10" s="242"/>
      <c r="C10" s="242"/>
      <c r="E10" s="22"/>
      <c r="F10" s="243">
        <f>D10</f>
        <v>0</v>
      </c>
    </row>
    <row r="11" spans="2:6" ht="18.75">
      <c r="B11" s="1" t="s">
        <v>62</v>
      </c>
      <c r="E11" s="22"/>
      <c r="F11" s="239"/>
    </row>
    <row r="12" spans="2:6" ht="18.75">
      <c r="B12" s="240" t="s">
        <v>22</v>
      </c>
      <c r="C12" s="240" t="s">
        <v>15</v>
      </c>
      <c r="D12" s="244" t="s">
        <v>16</v>
      </c>
      <c r="E12" s="22"/>
      <c r="F12" s="239"/>
    </row>
    <row r="13" spans="2:6" ht="18.75">
      <c r="B13" s="245"/>
      <c r="C13" s="239"/>
      <c r="D13" s="246"/>
      <c r="E13" s="22"/>
      <c r="F13" s="247">
        <f>D13</f>
        <v>0</v>
      </c>
    </row>
    <row r="14" spans="2:6" ht="18.75">
      <c r="B14" s="1" t="s">
        <v>197</v>
      </c>
      <c r="E14" s="22"/>
      <c r="F14" s="247">
        <v>0</v>
      </c>
    </row>
    <row r="15" spans="2:6" ht="18.75">
      <c r="B15" s="242"/>
      <c r="E15" s="22"/>
      <c r="F15" s="247"/>
    </row>
    <row r="16" spans="2:6" ht="18.75">
      <c r="B16" s="242"/>
      <c r="E16" s="22"/>
      <c r="F16" s="247"/>
    </row>
    <row r="17" spans="5:6" ht="18.75">
      <c r="E17" s="22"/>
      <c r="F17" s="247"/>
    </row>
    <row r="18" spans="5:6" ht="18.75">
      <c r="E18" s="22"/>
      <c r="F18" s="247"/>
    </row>
    <row r="19" spans="5:6" ht="18.75">
      <c r="E19" s="22"/>
      <c r="F19" s="247"/>
    </row>
    <row r="20" spans="5:6" ht="18.75">
      <c r="E20" s="22"/>
      <c r="F20" s="247"/>
    </row>
    <row r="21" spans="5:6" ht="18.75">
      <c r="E21" s="22"/>
      <c r="F21" s="247"/>
    </row>
    <row r="22" spans="5:6" ht="18.75">
      <c r="E22" s="22"/>
      <c r="F22" s="247"/>
    </row>
    <row r="23" spans="5:6" ht="18.75">
      <c r="E23" s="22"/>
      <c r="F23" s="247"/>
    </row>
    <row r="24" spans="2:10" ht="18.75">
      <c r="B24" s="1" t="s">
        <v>174</v>
      </c>
      <c r="E24" s="22"/>
      <c r="F24" s="246"/>
      <c r="J24" s="13"/>
    </row>
    <row r="25" spans="2:6" ht="18.75">
      <c r="B25" s="1" t="s">
        <v>175</v>
      </c>
      <c r="E25" s="22"/>
      <c r="F25" s="246">
        <v>0</v>
      </c>
    </row>
    <row r="26" spans="5:10" ht="18.75">
      <c r="E26" s="22"/>
      <c r="F26" s="246">
        <v>0</v>
      </c>
      <c r="J26" s="218"/>
    </row>
    <row r="27" spans="2:6" ht="18.75">
      <c r="B27" s="1" t="s">
        <v>550</v>
      </c>
      <c r="D27" s="248"/>
      <c r="E27" s="22"/>
      <c r="F27" s="249">
        <f>F7-F15-F16</f>
        <v>789673.06</v>
      </c>
    </row>
    <row r="28" spans="5:7" ht="8.25" customHeight="1">
      <c r="E28" s="67"/>
      <c r="F28" s="250"/>
      <c r="G28" s="17"/>
    </row>
    <row r="29" spans="2:6" ht="21" customHeight="1">
      <c r="B29" s="236" t="s">
        <v>63</v>
      </c>
      <c r="C29" s="236"/>
      <c r="D29" s="251"/>
      <c r="E29" s="237" t="s">
        <v>65</v>
      </c>
      <c r="F29" s="5"/>
    </row>
    <row r="30" spans="2:10" ht="18.75">
      <c r="B30" s="5" t="s">
        <v>64</v>
      </c>
      <c r="C30" s="5"/>
      <c r="D30" s="226"/>
      <c r="E30" s="22" t="s">
        <v>64</v>
      </c>
      <c r="F30" s="5"/>
      <c r="J30" s="13"/>
    </row>
    <row r="31" spans="2:10" ht="18.75">
      <c r="B31" s="5" t="s">
        <v>210</v>
      </c>
      <c r="C31" s="5"/>
      <c r="D31" s="226"/>
      <c r="E31" s="22" t="s">
        <v>206</v>
      </c>
      <c r="F31" s="5"/>
      <c r="J31" s="218"/>
    </row>
    <row r="32" spans="2:6" ht="18.75">
      <c r="B32" s="5" t="s">
        <v>205</v>
      </c>
      <c r="C32" s="5"/>
      <c r="D32" s="226"/>
      <c r="E32" s="22" t="s">
        <v>212</v>
      </c>
      <c r="F32" s="5"/>
    </row>
    <row r="33" spans="2:6" ht="18.75">
      <c r="B33" s="5" t="s">
        <v>551</v>
      </c>
      <c r="C33" s="5"/>
      <c r="D33" s="226"/>
      <c r="E33" s="22" t="str">
        <f>B33</f>
        <v>วันที่   31 ธันวาคม 2553</v>
      </c>
      <c r="F33" s="5"/>
    </row>
    <row r="34" spans="2:7" ht="18.75">
      <c r="B34" s="17"/>
      <c r="C34" s="17"/>
      <c r="D34" s="227"/>
      <c r="E34" s="67"/>
      <c r="F34" s="17"/>
      <c r="G34" s="17"/>
    </row>
    <row r="200" ht="18.75">
      <c r="M200" s="1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B1:H34"/>
  <sheetViews>
    <sheetView zoomScalePageLayoutView="0" workbookViewId="0" topLeftCell="A4">
      <selection activeCell="H26" sqref="H26"/>
    </sheetView>
  </sheetViews>
  <sheetFormatPr defaultColWidth="9.00390625" defaultRowHeight="21.75"/>
  <cols>
    <col min="1" max="1" width="2.421875" style="1" customWidth="1"/>
    <col min="2" max="2" width="19.140625" style="1" customWidth="1"/>
    <col min="3" max="3" width="17.28125" style="1" customWidth="1"/>
    <col min="4" max="4" width="15.7109375" style="13" customWidth="1"/>
    <col min="5" max="5" width="14.28125" style="1" customWidth="1"/>
    <col min="6" max="6" width="17.7109375" style="1" customWidth="1"/>
    <col min="7" max="7" width="8.140625" style="1" customWidth="1"/>
    <col min="8" max="8" width="9.57421875" style="13" bestFit="1" customWidth="1"/>
    <col min="9" max="16384" width="9.00390625" style="1" customWidth="1"/>
  </cols>
  <sheetData>
    <row r="1" spans="2:6" ht="19.5" customHeight="1">
      <c r="B1" s="17"/>
      <c r="C1" s="17"/>
      <c r="D1" s="227"/>
      <c r="E1" s="17"/>
      <c r="F1" s="5"/>
    </row>
    <row r="2" spans="2:7" ht="22.5" customHeight="1">
      <c r="B2" s="70" t="s">
        <v>154</v>
      </c>
      <c r="C2" s="70"/>
      <c r="D2" s="235" t="s">
        <v>394</v>
      </c>
      <c r="F2" s="236"/>
      <c r="G2" s="236"/>
    </row>
    <row r="3" spans="4:6" ht="18.75">
      <c r="D3" s="235" t="s">
        <v>406</v>
      </c>
      <c r="E3" s="70"/>
      <c r="F3" s="70"/>
    </row>
    <row r="4" spans="2:4" ht="22.5" customHeight="1">
      <c r="B4" s="70" t="s">
        <v>408</v>
      </c>
      <c r="C4" s="70"/>
      <c r="D4" s="10"/>
    </row>
    <row r="5" spans="4:6" ht="21" customHeight="1">
      <c r="D5" s="235" t="s">
        <v>395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2.5" customHeight="1">
      <c r="B7" s="1" t="s">
        <v>549</v>
      </c>
      <c r="E7" s="237"/>
      <c r="F7" s="238">
        <v>636529.97</v>
      </c>
    </row>
    <row r="8" spans="2:6" ht="24" customHeight="1">
      <c r="B8" s="1" t="s">
        <v>396</v>
      </c>
      <c r="E8" s="22"/>
      <c r="F8" s="239"/>
    </row>
    <row r="9" spans="2:6" ht="18.75">
      <c r="B9" s="239" t="s">
        <v>487</v>
      </c>
      <c r="C9" s="240"/>
      <c r="D9" s="241" t="s">
        <v>16</v>
      </c>
      <c r="E9" s="22"/>
      <c r="F9" s="239"/>
    </row>
    <row r="10" spans="2:6" ht="21" customHeight="1">
      <c r="B10" s="245" t="s">
        <v>557</v>
      </c>
      <c r="D10" s="13">
        <v>5800</v>
      </c>
      <c r="E10" s="22"/>
      <c r="F10" s="243">
        <f>D10</f>
        <v>5800</v>
      </c>
    </row>
    <row r="11" spans="2:6" ht="21" customHeight="1">
      <c r="B11" s="245" t="s">
        <v>558</v>
      </c>
      <c r="D11" s="13">
        <v>150306</v>
      </c>
      <c r="E11" s="22"/>
      <c r="F11" s="243">
        <f>D11</f>
        <v>150306</v>
      </c>
    </row>
    <row r="12" spans="2:6" ht="21" customHeight="1">
      <c r="B12" s="245"/>
      <c r="E12" s="22"/>
      <c r="F12" s="243"/>
    </row>
    <row r="13" spans="2:6" ht="21" customHeight="1">
      <c r="B13" s="245"/>
      <c r="E13" s="22"/>
      <c r="F13" s="243"/>
    </row>
    <row r="14" spans="2:6" ht="21" customHeight="1">
      <c r="B14" s="245"/>
      <c r="E14" s="22"/>
      <c r="F14" s="243"/>
    </row>
    <row r="15" spans="2:6" ht="21" customHeight="1">
      <c r="B15" s="245"/>
      <c r="E15" s="22"/>
      <c r="F15" s="243"/>
    </row>
    <row r="16" spans="2:6" ht="21" customHeight="1">
      <c r="B16" s="245"/>
      <c r="E16" s="22"/>
      <c r="F16" s="243"/>
    </row>
    <row r="17" spans="2:6" ht="21" customHeight="1">
      <c r="B17" s="245"/>
      <c r="E17" s="22"/>
      <c r="F17" s="243"/>
    </row>
    <row r="18" spans="2:6" ht="21" customHeight="1">
      <c r="B18" s="245"/>
      <c r="E18" s="22"/>
      <c r="F18" s="243"/>
    </row>
    <row r="19" spans="2:6" ht="21" customHeight="1">
      <c r="B19" s="245"/>
      <c r="E19" s="22"/>
      <c r="F19" s="243"/>
    </row>
    <row r="20" spans="2:6" ht="21" customHeight="1">
      <c r="B20" s="245"/>
      <c r="E20" s="22"/>
      <c r="F20" s="243"/>
    </row>
    <row r="21" spans="2:6" ht="21" customHeight="1">
      <c r="B21" s="245"/>
      <c r="E21" s="22"/>
      <c r="F21" s="243"/>
    </row>
    <row r="22" spans="2:6" ht="21" customHeight="1">
      <c r="B22" s="245"/>
      <c r="E22" s="22"/>
      <c r="F22" s="243"/>
    </row>
    <row r="23" spans="2:6" ht="21" customHeight="1">
      <c r="B23" s="245"/>
      <c r="E23" s="22"/>
      <c r="F23" s="243"/>
    </row>
    <row r="24" spans="2:6" ht="18.75">
      <c r="B24" s="1" t="s">
        <v>62</v>
      </c>
      <c r="E24" s="22"/>
      <c r="F24" s="239"/>
    </row>
    <row r="25" spans="2:8" s="259" customFormat="1" ht="18.75">
      <c r="B25" s="262"/>
      <c r="C25" s="239"/>
      <c r="D25" s="260"/>
      <c r="E25" s="263"/>
      <c r="F25" s="264"/>
      <c r="H25" s="260"/>
    </row>
    <row r="26" spans="2:6" ht="18.75">
      <c r="B26" s="1" t="s">
        <v>397</v>
      </c>
      <c r="E26" s="22"/>
      <c r="F26" s="239"/>
    </row>
    <row r="27" spans="2:6" ht="18.75">
      <c r="B27" s="1" t="s">
        <v>552</v>
      </c>
      <c r="E27" s="22"/>
      <c r="F27" s="249">
        <f>F7-F10-F12-F14-F15-F16-F17-F11-F13</f>
        <v>480423.97</v>
      </c>
    </row>
    <row r="28" spans="5:7" ht="11.25" customHeight="1">
      <c r="E28" s="67"/>
      <c r="F28" s="17"/>
      <c r="G28" s="17"/>
    </row>
    <row r="29" spans="2:6" ht="21" customHeight="1">
      <c r="B29" s="236" t="s">
        <v>63</v>
      </c>
      <c r="C29" s="236"/>
      <c r="D29" s="251"/>
      <c r="E29" s="237" t="s">
        <v>65</v>
      </c>
      <c r="F29" s="5"/>
    </row>
    <row r="30" spans="2:6" ht="18.75">
      <c r="B30" s="5" t="s">
        <v>64</v>
      </c>
      <c r="C30" s="5"/>
      <c r="D30" s="226"/>
      <c r="E30" s="22" t="s">
        <v>64</v>
      </c>
      <c r="F30" s="5"/>
    </row>
    <row r="31" spans="2:6" ht="18.75">
      <c r="B31" s="5" t="s">
        <v>398</v>
      </c>
      <c r="C31" s="5"/>
      <c r="D31" s="226"/>
      <c r="E31" s="22" t="s">
        <v>399</v>
      </c>
      <c r="F31" s="5"/>
    </row>
    <row r="32" spans="2:6" ht="18.75">
      <c r="B32" s="5" t="s">
        <v>205</v>
      </c>
      <c r="C32" s="5"/>
      <c r="D32" s="226"/>
      <c r="E32" s="22" t="s">
        <v>400</v>
      </c>
      <c r="F32" s="5"/>
    </row>
    <row r="33" spans="2:6" ht="18.75">
      <c r="B33" s="5" t="s">
        <v>553</v>
      </c>
      <c r="C33" s="5"/>
      <c r="D33" s="226"/>
      <c r="E33" s="22" t="str">
        <f>B33</f>
        <v> วันที่     31 ธันวาคม 2553</v>
      </c>
      <c r="F33" s="5"/>
    </row>
    <row r="34" spans="2:7" ht="18.75">
      <c r="B34" s="17"/>
      <c r="C34" s="17"/>
      <c r="D34" s="227"/>
      <c r="E34" s="67"/>
      <c r="F34" s="17"/>
      <c r="G34" s="17"/>
    </row>
  </sheetData>
  <sheetProtection/>
  <printOptions/>
  <pageMargins left="0.6" right="0" top="0.91" bottom="0.84" header="0.2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B1:H29"/>
  <sheetViews>
    <sheetView zoomScalePageLayoutView="0" workbookViewId="0" topLeftCell="A1">
      <selection activeCell="F24" sqref="F24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2.57421875" style="13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13" bestFit="1" customWidth="1"/>
    <col min="9" max="16384" width="9.00390625" style="1" customWidth="1"/>
  </cols>
  <sheetData>
    <row r="1" spans="2:6" ht="10.5" customHeight="1">
      <c r="B1" s="17"/>
      <c r="C1" s="17"/>
      <c r="D1" s="227"/>
      <c r="E1" s="17"/>
      <c r="F1" s="5"/>
    </row>
    <row r="2" spans="2:7" ht="23.25" customHeight="1">
      <c r="B2" s="70" t="s">
        <v>154</v>
      </c>
      <c r="C2" s="70"/>
      <c r="D2" s="235" t="s">
        <v>394</v>
      </c>
      <c r="F2" s="236"/>
      <c r="G2" s="236"/>
    </row>
    <row r="3" spans="4:6" ht="18.75">
      <c r="D3" s="235" t="s">
        <v>407</v>
      </c>
      <c r="E3" s="70"/>
      <c r="F3" s="70"/>
    </row>
    <row r="4" spans="2:4" ht="23.25" customHeight="1">
      <c r="B4" s="70" t="s">
        <v>402</v>
      </c>
      <c r="C4" s="70"/>
      <c r="D4" s="10"/>
    </row>
    <row r="5" spans="4:6" ht="21" customHeight="1">
      <c r="D5" s="235" t="s">
        <v>401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2.5" customHeight="1">
      <c r="B7" s="1" t="s">
        <v>554</v>
      </c>
      <c r="E7" s="237"/>
      <c r="F7" s="238">
        <v>8073870.53</v>
      </c>
    </row>
    <row r="8" spans="2:6" ht="20.25" customHeight="1">
      <c r="B8" s="1" t="s">
        <v>396</v>
      </c>
      <c r="E8" s="22"/>
      <c r="F8" s="239"/>
    </row>
    <row r="9" spans="2:6" ht="18.75">
      <c r="B9" s="239" t="s">
        <v>487</v>
      </c>
      <c r="C9" s="240"/>
      <c r="D9" s="241" t="s">
        <v>16</v>
      </c>
      <c r="E9" s="22"/>
      <c r="F9" s="239"/>
    </row>
    <row r="10" spans="2:6" ht="23.25" customHeight="1">
      <c r="B10" s="245"/>
      <c r="E10" s="22"/>
      <c r="F10" s="243">
        <f aca="true" t="shared" si="0" ref="F10:F15">D10</f>
        <v>0</v>
      </c>
    </row>
    <row r="11" spans="2:6" ht="21" customHeight="1">
      <c r="B11" s="245"/>
      <c r="E11" s="22"/>
      <c r="F11" s="243">
        <f t="shared" si="0"/>
        <v>0</v>
      </c>
    </row>
    <row r="12" spans="2:6" ht="21" customHeight="1">
      <c r="B12" s="245"/>
      <c r="E12" s="22"/>
      <c r="F12" s="243">
        <f t="shared" si="0"/>
        <v>0</v>
      </c>
    </row>
    <row r="13" spans="2:6" ht="21" customHeight="1">
      <c r="B13" s="245"/>
      <c r="E13" s="22"/>
      <c r="F13" s="243">
        <f t="shared" si="0"/>
        <v>0</v>
      </c>
    </row>
    <row r="14" spans="2:6" ht="21" customHeight="1">
      <c r="B14" s="245"/>
      <c r="E14" s="22"/>
      <c r="F14" s="243">
        <f t="shared" si="0"/>
        <v>0</v>
      </c>
    </row>
    <row r="15" spans="2:6" ht="21" customHeight="1">
      <c r="B15" s="245"/>
      <c r="E15" s="22"/>
      <c r="F15" s="243">
        <f t="shared" si="0"/>
        <v>0</v>
      </c>
    </row>
    <row r="16" spans="2:6" ht="21" customHeight="1">
      <c r="B16" s="245"/>
      <c r="E16" s="22"/>
      <c r="F16" s="243"/>
    </row>
    <row r="17" spans="2:6" ht="21" customHeight="1">
      <c r="B17" s="245"/>
      <c r="E17" s="22"/>
      <c r="F17" s="243"/>
    </row>
    <row r="18" spans="2:6" ht="21" customHeight="1">
      <c r="B18" s="245"/>
      <c r="E18" s="22"/>
      <c r="F18" s="243"/>
    </row>
    <row r="19" spans="2:6" ht="18.75">
      <c r="B19" s="1" t="s">
        <v>62</v>
      </c>
      <c r="E19" s="22"/>
      <c r="F19" s="239"/>
    </row>
    <row r="20" spans="2:8" s="259" customFormat="1" ht="18.75">
      <c r="B20" s="262"/>
      <c r="C20" s="239"/>
      <c r="D20" s="260"/>
      <c r="E20" s="263"/>
      <c r="F20" s="264"/>
      <c r="H20" s="260"/>
    </row>
    <row r="21" spans="2:6" ht="18.75">
      <c r="B21" s="1" t="s">
        <v>397</v>
      </c>
      <c r="E21" s="22"/>
      <c r="F21" s="239"/>
    </row>
    <row r="22" spans="2:6" ht="18.75">
      <c r="B22" s="1" t="s">
        <v>555</v>
      </c>
      <c r="E22" s="22"/>
      <c r="F22" s="249">
        <f>F7-F10</f>
        <v>8073870.53</v>
      </c>
    </row>
    <row r="23" spans="5:7" ht="11.25" customHeight="1">
      <c r="E23" s="67"/>
      <c r="F23" s="17"/>
      <c r="G23" s="17"/>
    </row>
    <row r="24" spans="2:6" ht="21" customHeight="1">
      <c r="B24" s="236" t="s">
        <v>63</v>
      </c>
      <c r="C24" s="236"/>
      <c r="D24" s="251"/>
      <c r="E24" s="237" t="s">
        <v>65</v>
      </c>
      <c r="F24" s="5"/>
    </row>
    <row r="25" spans="2:6" ht="18.75">
      <c r="B25" s="5" t="s">
        <v>64</v>
      </c>
      <c r="C25" s="5"/>
      <c r="D25" s="226"/>
      <c r="E25" s="22" t="s">
        <v>64</v>
      </c>
      <c r="F25" s="5"/>
    </row>
    <row r="26" spans="2:6" ht="18.75">
      <c r="B26" s="5" t="s">
        <v>398</v>
      </c>
      <c r="C26" s="5"/>
      <c r="D26" s="226"/>
      <c r="E26" s="22" t="s">
        <v>399</v>
      </c>
      <c r="F26" s="5"/>
    </row>
    <row r="27" spans="2:6" ht="18.75">
      <c r="B27" s="5" t="s">
        <v>205</v>
      </c>
      <c r="C27" s="5"/>
      <c r="D27" s="226"/>
      <c r="E27" s="22" t="s">
        <v>400</v>
      </c>
      <c r="F27" s="5"/>
    </row>
    <row r="28" spans="2:6" ht="18.75">
      <c r="B28" s="5" t="s">
        <v>556</v>
      </c>
      <c r="C28" s="5"/>
      <c r="D28" s="226"/>
      <c r="E28" s="22" t="str">
        <f>B28</f>
        <v> วันที่  31 ธันวาคม 2553</v>
      </c>
      <c r="F28" s="5"/>
    </row>
    <row r="29" spans="2:7" ht="18.75">
      <c r="B29" s="17"/>
      <c r="C29" s="17"/>
      <c r="D29" s="227"/>
      <c r="E29" s="67"/>
      <c r="F29" s="17"/>
      <c r="G29" s="1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B1:M208"/>
  <sheetViews>
    <sheetView zoomScalePageLayoutView="0" workbookViewId="0" topLeftCell="A13">
      <selection activeCell="G31" sqref="G31"/>
    </sheetView>
  </sheetViews>
  <sheetFormatPr defaultColWidth="9.00390625" defaultRowHeight="21.75"/>
  <cols>
    <col min="1" max="1" width="2.421875" style="1" customWidth="1"/>
    <col min="2" max="3" width="18.7109375" style="1" customWidth="1"/>
    <col min="4" max="4" width="14.28125" style="13" customWidth="1"/>
    <col min="5" max="5" width="16.0039062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7"/>
      <c r="E1" s="17"/>
      <c r="F1" s="5"/>
    </row>
    <row r="2" spans="2:7" ht="25.5" customHeight="1">
      <c r="B2" s="70" t="s">
        <v>154</v>
      </c>
      <c r="C2" s="70"/>
      <c r="D2" s="258"/>
      <c r="F2" s="236"/>
      <c r="G2" s="236"/>
    </row>
    <row r="3" spans="4:6" ht="18.75">
      <c r="D3" s="235" t="s">
        <v>155</v>
      </c>
      <c r="E3" s="70"/>
      <c r="F3" s="70"/>
    </row>
    <row r="4" spans="2:4" ht="21.75" customHeight="1">
      <c r="B4" s="70" t="s">
        <v>409</v>
      </c>
      <c r="C4" s="70"/>
      <c r="D4" s="10"/>
    </row>
    <row r="5" spans="4:6" ht="21" customHeight="1">
      <c r="D5" s="235" t="s">
        <v>156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517</v>
      </c>
      <c r="E7" s="237"/>
      <c r="F7" s="238">
        <v>1372488.99</v>
      </c>
    </row>
    <row r="8" spans="2:6" ht="25.5" customHeight="1">
      <c r="B8" s="1" t="s">
        <v>60</v>
      </c>
      <c r="E8" s="22"/>
      <c r="F8" s="239"/>
    </row>
    <row r="9" spans="2:6" ht="21.75" customHeight="1">
      <c r="B9" s="239" t="s">
        <v>486</v>
      </c>
      <c r="C9" s="240" t="s">
        <v>61</v>
      </c>
      <c r="D9" s="241" t="s">
        <v>16</v>
      </c>
      <c r="E9" s="22"/>
      <c r="F9" s="239"/>
    </row>
    <row r="10" spans="2:6" ht="21" customHeight="1">
      <c r="B10" s="242"/>
      <c r="C10" s="242"/>
      <c r="E10" s="22"/>
      <c r="F10" s="243">
        <f>D10</f>
        <v>0</v>
      </c>
    </row>
    <row r="11" spans="2:6" ht="18.75">
      <c r="B11" s="70" t="s">
        <v>62</v>
      </c>
      <c r="E11" s="22"/>
      <c r="F11" s="239"/>
    </row>
    <row r="12" spans="2:6" ht="18.75">
      <c r="B12" s="240" t="s">
        <v>22</v>
      </c>
      <c r="C12" s="240" t="s">
        <v>15</v>
      </c>
      <c r="D12" s="244" t="s">
        <v>16</v>
      </c>
      <c r="E12" s="22"/>
      <c r="F12" s="239"/>
    </row>
    <row r="13" spans="2:6" ht="18.75">
      <c r="B13" s="242">
        <v>19706</v>
      </c>
      <c r="C13" s="239">
        <v>4366633</v>
      </c>
      <c r="D13" s="246">
        <v>2520</v>
      </c>
      <c r="E13" s="22"/>
      <c r="F13" s="247">
        <f aca="true" t="shared" si="0" ref="F13:F26">D13</f>
        <v>2520</v>
      </c>
    </row>
    <row r="14" spans="2:6" ht="18.75">
      <c r="B14" s="242">
        <v>19713</v>
      </c>
      <c r="C14" s="239">
        <v>4366637</v>
      </c>
      <c r="D14" s="246">
        <v>44450.56</v>
      </c>
      <c r="E14" s="22"/>
      <c r="F14" s="247">
        <f t="shared" si="0"/>
        <v>44450.56</v>
      </c>
    </row>
    <row r="15" spans="2:6" ht="18.75">
      <c r="B15" s="242">
        <v>19713</v>
      </c>
      <c r="C15" s="239">
        <v>4366642</v>
      </c>
      <c r="D15" s="246">
        <v>76337</v>
      </c>
      <c r="E15" s="22"/>
      <c r="F15" s="247">
        <f t="shared" si="0"/>
        <v>76337</v>
      </c>
    </row>
    <row r="16" spans="2:6" ht="18.75">
      <c r="B16" s="242">
        <v>19722</v>
      </c>
      <c r="C16" s="239">
        <v>4366653</v>
      </c>
      <c r="D16" s="246">
        <v>3534.63</v>
      </c>
      <c r="E16" s="22"/>
      <c r="F16" s="247">
        <f t="shared" si="0"/>
        <v>3534.63</v>
      </c>
    </row>
    <row r="17" spans="2:6" ht="18.75">
      <c r="B17" s="242">
        <v>19722</v>
      </c>
      <c r="C17" s="239">
        <v>4366654</v>
      </c>
      <c r="D17" s="246">
        <v>4241.56</v>
      </c>
      <c r="E17" s="22"/>
      <c r="F17" s="247">
        <f t="shared" si="0"/>
        <v>4241.56</v>
      </c>
    </row>
    <row r="18" spans="2:6" ht="18.75">
      <c r="B18" s="242">
        <v>19722</v>
      </c>
      <c r="C18" s="239">
        <v>4366655</v>
      </c>
      <c r="D18" s="246">
        <v>3000</v>
      </c>
      <c r="E18" s="22"/>
      <c r="F18" s="247">
        <f t="shared" si="0"/>
        <v>3000</v>
      </c>
    </row>
    <row r="19" spans="2:6" ht="18.75">
      <c r="B19" s="242">
        <v>19722</v>
      </c>
      <c r="C19" s="239">
        <v>4366656</v>
      </c>
      <c r="D19" s="246">
        <v>3000</v>
      </c>
      <c r="E19" s="22"/>
      <c r="F19" s="247">
        <f t="shared" si="0"/>
        <v>3000</v>
      </c>
    </row>
    <row r="20" spans="2:8" s="259" customFormat="1" ht="18.75">
      <c r="B20" s="242">
        <v>19722</v>
      </c>
      <c r="C20" s="239">
        <v>4366657</v>
      </c>
      <c r="D20" s="246">
        <v>3360.2</v>
      </c>
      <c r="E20" s="22"/>
      <c r="F20" s="247">
        <f t="shared" si="0"/>
        <v>3360.2</v>
      </c>
      <c r="H20" s="260"/>
    </row>
    <row r="21" spans="2:8" s="259" customFormat="1" ht="18.75">
      <c r="B21" s="242"/>
      <c r="C21" s="239"/>
      <c r="D21" s="246"/>
      <c r="E21" s="22"/>
      <c r="F21" s="247">
        <f t="shared" si="0"/>
        <v>0</v>
      </c>
      <c r="H21" s="260"/>
    </row>
    <row r="22" spans="2:8" s="259" customFormat="1" ht="18.75">
      <c r="B22" s="242"/>
      <c r="C22" s="239"/>
      <c r="D22" s="13"/>
      <c r="E22" s="22"/>
      <c r="F22" s="247">
        <f t="shared" si="0"/>
        <v>0</v>
      </c>
      <c r="G22" s="1"/>
      <c r="H22" s="260"/>
    </row>
    <row r="23" spans="2:8" s="259" customFormat="1" ht="18.75">
      <c r="B23" s="242"/>
      <c r="C23" s="239"/>
      <c r="D23" s="13"/>
      <c r="E23" s="22"/>
      <c r="F23" s="247">
        <f t="shared" si="0"/>
        <v>0</v>
      </c>
      <c r="G23" s="1"/>
      <c r="H23" s="260"/>
    </row>
    <row r="24" spans="2:8" s="259" customFormat="1" ht="18.75">
      <c r="B24" s="242"/>
      <c r="C24" s="239"/>
      <c r="D24" s="13"/>
      <c r="E24" s="22"/>
      <c r="F24" s="247">
        <f t="shared" si="0"/>
        <v>0</v>
      </c>
      <c r="G24" s="1"/>
      <c r="H24" s="260"/>
    </row>
    <row r="25" spans="2:8" s="259" customFormat="1" ht="18.75">
      <c r="B25" s="242"/>
      <c r="C25" s="239"/>
      <c r="D25" s="13"/>
      <c r="E25" s="22"/>
      <c r="F25" s="247">
        <f t="shared" si="0"/>
        <v>0</v>
      </c>
      <c r="G25" s="1"/>
      <c r="H25" s="260"/>
    </row>
    <row r="26" spans="2:8" s="259" customFormat="1" ht="18.75">
      <c r="B26" s="242"/>
      <c r="C26" s="239"/>
      <c r="D26" s="13"/>
      <c r="E26" s="22"/>
      <c r="F26" s="247">
        <f t="shared" si="0"/>
        <v>0</v>
      </c>
      <c r="G26" s="1"/>
      <c r="H26" s="260"/>
    </row>
    <row r="27" spans="2:8" s="259" customFormat="1" ht="18.75">
      <c r="B27" s="70" t="s">
        <v>197</v>
      </c>
      <c r="C27" s="239"/>
      <c r="D27" s="13"/>
      <c r="E27" s="22"/>
      <c r="F27" s="247">
        <v>3</v>
      </c>
      <c r="G27" s="1"/>
      <c r="H27" s="260"/>
    </row>
    <row r="28" spans="2:8" s="259" customFormat="1" ht="18.75">
      <c r="B28" s="346" t="s">
        <v>520</v>
      </c>
      <c r="C28" s="239"/>
      <c r="D28" s="13"/>
      <c r="E28" s="22"/>
      <c r="F28" s="247">
        <v>0</v>
      </c>
      <c r="G28" s="1"/>
      <c r="H28" s="260"/>
    </row>
    <row r="29" spans="2:8" s="259" customFormat="1" ht="18.75">
      <c r="B29" s="346" t="s">
        <v>521</v>
      </c>
      <c r="C29" s="239"/>
      <c r="D29" s="13"/>
      <c r="E29" s="22"/>
      <c r="F29" s="247"/>
      <c r="G29" s="1"/>
      <c r="H29" s="260"/>
    </row>
    <row r="30" spans="3:8" s="259" customFormat="1" ht="18.75">
      <c r="C30" s="239"/>
      <c r="D30" s="13"/>
      <c r="E30" s="22"/>
      <c r="F30" s="247"/>
      <c r="H30" s="260"/>
    </row>
    <row r="31" spans="2:6" ht="18.75">
      <c r="B31" s="261"/>
      <c r="C31" s="261"/>
      <c r="E31" s="22"/>
      <c r="F31" s="247"/>
    </row>
    <row r="32" spans="2:10" ht="18.75">
      <c r="B32" s="1" t="s">
        <v>174</v>
      </c>
      <c r="E32" s="22"/>
      <c r="F32" s="246"/>
      <c r="J32" s="13"/>
    </row>
    <row r="33" spans="2:6" ht="18.75">
      <c r="B33" s="1" t="s">
        <v>175</v>
      </c>
      <c r="E33" s="22"/>
      <c r="F33" s="246">
        <v>0.05</v>
      </c>
    </row>
    <row r="34" spans="5:10" ht="18.75">
      <c r="E34" s="22"/>
      <c r="F34" s="246">
        <v>0</v>
      </c>
      <c r="J34" s="218"/>
    </row>
    <row r="35" spans="2:6" ht="18.75">
      <c r="B35" s="1" t="s">
        <v>518</v>
      </c>
      <c r="D35" s="248"/>
      <c r="E35" s="22"/>
      <c r="F35" s="249">
        <f>F7-F13-F14-F20-F21+F33-F28-F29-F30-F31+F34-F22-F15-F16-F17-F18-F19-F23-F24-F25-F26-F27</f>
        <v>1232042.09</v>
      </c>
    </row>
    <row r="36" spans="5:7" ht="18" customHeight="1">
      <c r="E36" s="67"/>
      <c r="F36" s="250"/>
      <c r="G36" s="17"/>
    </row>
    <row r="37" spans="2:6" ht="21" customHeight="1">
      <c r="B37" s="236" t="s">
        <v>63</v>
      </c>
      <c r="C37" s="236"/>
      <c r="D37" s="251"/>
      <c r="E37" s="237" t="s">
        <v>65</v>
      </c>
      <c r="F37" s="5"/>
    </row>
    <row r="38" spans="2:10" ht="18.75">
      <c r="B38" s="5" t="s">
        <v>64</v>
      </c>
      <c r="C38" s="5"/>
      <c r="D38" s="226"/>
      <c r="E38" s="22" t="s">
        <v>64</v>
      </c>
      <c r="F38" s="5"/>
      <c r="J38" s="13"/>
    </row>
    <row r="39" spans="2:10" ht="18.75">
      <c r="B39" s="5" t="s">
        <v>210</v>
      </c>
      <c r="C39" s="5"/>
      <c r="D39" s="226"/>
      <c r="E39" s="22" t="s">
        <v>206</v>
      </c>
      <c r="F39" s="5"/>
      <c r="J39" s="218"/>
    </row>
    <row r="40" spans="2:6" ht="18.75">
      <c r="B40" s="5" t="s">
        <v>205</v>
      </c>
      <c r="C40" s="5"/>
      <c r="D40" s="226"/>
      <c r="E40" s="22" t="s">
        <v>1</v>
      </c>
      <c r="F40" s="5"/>
    </row>
    <row r="41" spans="2:6" ht="18.75">
      <c r="B41" s="5" t="s">
        <v>519</v>
      </c>
      <c r="C41" s="5"/>
      <c r="D41" s="226"/>
      <c r="E41" s="22" t="str">
        <f>B41</f>
        <v>วันที่   31  ธันวาคม 2553</v>
      </c>
      <c r="F41" s="5"/>
    </row>
    <row r="42" spans="2:7" ht="18.75">
      <c r="B42" s="17"/>
      <c r="C42" s="17"/>
      <c r="D42" s="227"/>
      <c r="E42" s="67"/>
      <c r="F42" s="17"/>
      <c r="G42" s="17"/>
    </row>
    <row r="208" ht="18.75">
      <c r="M208" s="1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2:K11"/>
  <sheetViews>
    <sheetView zoomScalePageLayoutView="0" workbookViewId="0" topLeftCell="A1">
      <selection activeCell="G16" sqref="G16"/>
    </sheetView>
  </sheetViews>
  <sheetFormatPr defaultColWidth="8.8515625" defaultRowHeight="21.75"/>
  <cols>
    <col min="1" max="1" width="8.00390625" style="253" customWidth="1"/>
    <col min="2" max="2" width="8.8515625" style="108" customWidth="1"/>
    <col min="3" max="3" width="15.421875" style="108" customWidth="1"/>
    <col min="4" max="4" width="16.8515625" style="108" customWidth="1"/>
    <col min="5" max="5" width="19.140625" style="255" customWidth="1"/>
    <col min="6" max="6" width="2.57421875" style="108" customWidth="1"/>
    <col min="7" max="7" width="19.7109375" style="255" customWidth="1"/>
    <col min="8" max="16384" width="8.8515625" style="108" customWidth="1"/>
  </cols>
  <sheetData>
    <row r="2" spans="1:8" ht="21">
      <c r="A2" s="382" t="s">
        <v>189</v>
      </c>
      <c r="B2" s="382"/>
      <c r="C2" s="382"/>
      <c r="D2" s="382"/>
      <c r="E2" s="382"/>
      <c r="F2" s="382"/>
      <c r="G2" s="382"/>
      <c r="H2" s="252"/>
    </row>
    <row r="3" spans="1:8" ht="21">
      <c r="A3" s="382" t="s">
        <v>570</v>
      </c>
      <c r="B3" s="382"/>
      <c r="C3" s="382"/>
      <c r="D3" s="382"/>
      <c r="E3" s="382"/>
      <c r="F3" s="382"/>
      <c r="G3" s="382"/>
      <c r="H3" s="252"/>
    </row>
    <row r="4" spans="2:5" ht="21">
      <c r="B4" s="108" t="s">
        <v>498</v>
      </c>
      <c r="E4" s="254">
        <v>4353933.73</v>
      </c>
    </row>
    <row r="5" spans="1:5" ht="21">
      <c r="A5" s="256" t="s">
        <v>499</v>
      </c>
      <c r="B5" s="108" t="s">
        <v>500</v>
      </c>
      <c r="E5" s="257">
        <v>1000</v>
      </c>
    </row>
    <row r="6" spans="1:11" ht="21">
      <c r="A6" s="256"/>
      <c r="E6" s="254">
        <f>E4+E5</f>
        <v>4354933.73</v>
      </c>
      <c r="K6" s="253"/>
    </row>
    <row r="7" spans="1:5" ht="21">
      <c r="A7" s="256" t="s">
        <v>499</v>
      </c>
      <c r="B7" s="108" t="s">
        <v>512</v>
      </c>
      <c r="E7" s="255">
        <v>380</v>
      </c>
    </row>
    <row r="8" spans="1:5" ht="21">
      <c r="A8" s="256" t="s">
        <v>513</v>
      </c>
      <c r="B8" s="108" t="s">
        <v>514</v>
      </c>
      <c r="E8" s="257">
        <v>343000</v>
      </c>
    </row>
    <row r="9" ht="21">
      <c r="E9" s="350">
        <f>E6+E7-E8</f>
        <v>4012313.7300000004</v>
      </c>
    </row>
    <row r="10" spans="1:5" ht="21">
      <c r="A10" s="256" t="s">
        <v>513</v>
      </c>
      <c r="B10" s="108" t="s">
        <v>135</v>
      </c>
      <c r="E10" s="257">
        <v>147000</v>
      </c>
    </row>
    <row r="11" ht="21.75" thickBot="1">
      <c r="E11" s="345">
        <f>E9-E10</f>
        <v>3865313.7300000004</v>
      </c>
    </row>
    <row r="12" ht="21.75" thickTop="1"/>
  </sheetData>
  <sheetProtection/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B1:G15"/>
  <sheetViews>
    <sheetView zoomScalePageLayoutView="0" workbookViewId="0" topLeftCell="A1">
      <selection activeCell="F26" sqref="F26"/>
    </sheetView>
  </sheetViews>
  <sheetFormatPr defaultColWidth="9.140625" defaultRowHeight="21.75"/>
  <cols>
    <col min="1" max="1" width="7.00390625" style="1" customWidth="1"/>
    <col min="2" max="2" width="8.140625" style="1" customWidth="1"/>
    <col min="3" max="3" width="45.421875" style="1" customWidth="1"/>
    <col min="4" max="4" width="12.7109375" style="13" customWidth="1"/>
    <col min="5" max="16384" width="9.140625" style="1" customWidth="1"/>
  </cols>
  <sheetData>
    <row r="1" spans="2:7" ht="18.75">
      <c r="B1" s="402" t="s">
        <v>131</v>
      </c>
      <c r="C1" s="402"/>
      <c r="D1" s="402"/>
      <c r="E1" s="265"/>
      <c r="F1" s="265"/>
      <c r="G1" s="265"/>
    </row>
    <row r="2" spans="2:7" ht="18.75">
      <c r="B2" s="402" t="s">
        <v>215</v>
      </c>
      <c r="C2" s="402"/>
      <c r="D2" s="402"/>
      <c r="E2" s="265"/>
      <c r="F2" s="265"/>
      <c r="G2" s="265"/>
    </row>
    <row r="3" spans="2:7" ht="18.75">
      <c r="B3" s="402" t="s">
        <v>571</v>
      </c>
      <c r="C3" s="402"/>
      <c r="D3" s="402"/>
      <c r="E3" s="265"/>
      <c r="F3" s="265"/>
      <c r="G3" s="265"/>
    </row>
    <row r="5" spans="2:4" ht="18.75">
      <c r="B5" s="3" t="s">
        <v>216</v>
      </c>
      <c r="C5" s="3" t="s">
        <v>27</v>
      </c>
      <c r="D5" s="266" t="s">
        <v>16</v>
      </c>
    </row>
    <row r="6" spans="2:4" ht="18.75">
      <c r="B6" s="3">
        <v>1</v>
      </c>
      <c r="C6" s="267" t="s">
        <v>572</v>
      </c>
      <c r="D6" s="268">
        <v>147000</v>
      </c>
    </row>
    <row r="7" spans="2:4" ht="18.75">
      <c r="B7" s="3"/>
      <c r="C7" s="267"/>
      <c r="D7" s="268"/>
    </row>
    <row r="8" spans="2:4" ht="18.75">
      <c r="B8" s="3"/>
      <c r="C8" s="267"/>
      <c r="D8" s="268"/>
    </row>
    <row r="9" spans="2:4" ht="18.75">
      <c r="B9" s="3"/>
      <c r="C9" s="267"/>
      <c r="D9" s="268"/>
    </row>
    <row r="10" spans="2:4" ht="18.75">
      <c r="B10" s="3"/>
      <c r="C10" s="267"/>
      <c r="D10" s="268"/>
    </row>
    <row r="11" spans="2:4" ht="18.75">
      <c r="B11" s="3"/>
      <c r="C11" s="269"/>
      <c r="D11" s="268"/>
    </row>
    <row r="12" spans="2:4" ht="18.75">
      <c r="B12" s="3"/>
      <c r="C12" s="267"/>
      <c r="D12" s="268"/>
    </row>
    <row r="13" spans="2:4" ht="18.75">
      <c r="B13" s="3"/>
      <c r="C13" s="267"/>
      <c r="D13" s="268"/>
    </row>
    <row r="14" spans="2:4" ht="18.75">
      <c r="B14" s="3"/>
      <c r="C14" s="267"/>
      <c r="D14" s="268"/>
    </row>
    <row r="15" spans="2:4" ht="18.75">
      <c r="B15" s="377" t="s">
        <v>78</v>
      </c>
      <c r="C15" s="365"/>
      <c r="D15" s="268">
        <f>SUM(D6:D13)</f>
        <v>147000</v>
      </c>
    </row>
  </sheetData>
  <sheetProtection/>
  <mergeCells count="4">
    <mergeCell ref="B15:C15"/>
    <mergeCell ref="B3:D3"/>
    <mergeCell ref="B2:D2"/>
    <mergeCell ref="B1:D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24"/>
  <sheetViews>
    <sheetView zoomScalePageLayoutView="0" workbookViewId="0" topLeftCell="A1">
      <selection activeCell="E23" sqref="E23"/>
    </sheetView>
  </sheetViews>
  <sheetFormatPr defaultColWidth="8.8515625" defaultRowHeight="21.75"/>
  <cols>
    <col min="1" max="1" width="8.7109375" style="239" customWidth="1"/>
    <col min="2" max="2" width="64.421875" style="1" customWidth="1"/>
    <col min="3" max="3" width="12.140625" style="1" customWidth="1"/>
    <col min="4" max="4" width="5.140625" style="313" customWidth="1"/>
    <col min="5" max="5" width="13.421875" style="1" customWidth="1"/>
    <col min="6" max="16384" width="8.8515625" style="1" customWidth="1"/>
  </cols>
  <sheetData>
    <row r="1" spans="1:5" ht="23.25">
      <c r="A1" s="363" t="s">
        <v>181</v>
      </c>
      <c r="B1" s="363"/>
      <c r="C1" s="363"/>
      <c r="D1" s="363"/>
      <c r="E1" s="363"/>
    </row>
    <row r="2" spans="1:5" ht="23.25">
      <c r="A2" s="363" t="s">
        <v>450</v>
      </c>
      <c r="B2" s="363"/>
      <c r="C2" s="363"/>
      <c r="D2" s="363"/>
      <c r="E2" s="363"/>
    </row>
    <row r="3" spans="1:5" ht="23.25">
      <c r="A3" s="363" t="s">
        <v>451</v>
      </c>
      <c r="B3" s="363"/>
      <c r="C3" s="363"/>
      <c r="D3" s="363"/>
      <c r="E3" s="363"/>
    </row>
    <row r="5" spans="1:5" ht="18.75">
      <c r="A5" s="403" t="s">
        <v>452</v>
      </c>
      <c r="B5" s="403" t="s">
        <v>182</v>
      </c>
      <c r="C5" s="403" t="s">
        <v>453</v>
      </c>
      <c r="D5" s="403"/>
      <c r="E5" s="403" t="s">
        <v>183</v>
      </c>
    </row>
    <row r="6" spans="1:5" ht="18.75">
      <c r="A6" s="404"/>
      <c r="B6" s="404"/>
      <c r="C6" s="404"/>
      <c r="D6" s="404"/>
      <c r="E6" s="404"/>
    </row>
    <row r="7" spans="1:5" ht="18.75">
      <c r="A7" s="286" t="s">
        <v>460</v>
      </c>
      <c r="B7" s="287" t="s">
        <v>454</v>
      </c>
      <c r="C7" s="288"/>
      <c r="D7" s="289"/>
      <c r="E7" s="286" t="s">
        <v>573</v>
      </c>
    </row>
    <row r="8" spans="1:5" ht="18.75">
      <c r="A8" s="286"/>
      <c r="B8" s="290" t="s">
        <v>455</v>
      </c>
      <c r="C8" s="291"/>
      <c r="D8" s="289"/>
      <c r="E8" s="286" t="s">
        <v>574</v>
      </c>
    </row>
    <row r="9" spans="1:5" ht="18.75">
      <c r="A9" s="285"/>
      <c r="B9" s="292" t="s">
        <v>456</v>
      </c>
      <c r="C9" s="293">
        <v>24593</v>
      </c>
      <c r="D9" s="294">
        <v>0</v>
      </c>
      <c r="E9" s="285" t="s">
        <v>575</v>
      </c>
    </row>
    <row r="10" spans="1:5" ht="18.75">
      <c r="A10" s="295" t="s">
        <v>461</v>
      </c>
      <c r="B10" s="296" t="s">
        <v>457</v>
      </c>
      <c r="C10" s="297"/>
      <c r="D10" s="298"/>
      <c r="E10" s="286" t="s">
        <v>573</v>
      </c>
    </row>
    <row r="11" spans="1:5" ht="18.75">
      <c r="A11" s="286"/>
      <c r="B11" s="290" t="s">
        <v>455</v>
      </c>
      <c r="C11" s="291"/>
      <c r="D11" s="289"/>
      <c r="E11" s="286" t="s">
        <v>576</v>
      </c>
    </row>
    <row r="12" spans="1:5" ht="18.75">
      <c r="A12" s="285"/>
      <c r="B12" s="292" t="s">
        <v>456</v>
      </c>
      <c r="C12" s="293">
        <v>19460</v>
      </c>
      <c r="D12" s="294">
        <v>0</v>
      </c>
      <c r="E12" s="285" t="s">
        <v>575</v>
      </c>
    </row>
    <row r="13" spans="1:5" ht="18.75">
      <c r="A13" s="299" t="s">
        <v>462</v>
      </c>
      <c r="B13" s="300" t="s">
        <v>458</v>
      </c>
      <c r="C13" s="301"/>
      <c r="D13" s="302"/>
      <c r="E13" s="286" t="s">
        <v>573</v>
      </c>
    </row>
    <row r="14" spans="1:5" ht="18.75">
      <c r="A14" s="303"/>
      <c r="B14" s="304" t="s">
        <v>455</v>
      </c>
      <c r="C14" s="305"/>
      <c r="D14" s="306"/>
      <c r="E14" s="286" t="s">
        <v>577</v>
      </c>
    </row>
    <row r="15" spans="1:5" ht="18.75">
      <c r="A15" s="308"/>
      <c r="B15" s="292" t="s">
        <v>456</v>
      </c>
      <c r="C15" s="309">
        <v>5917</v>
      </c>
      <c r="D15" s="310">
        <v>0</v>
      </c>
      <c r="E15" s="285" t="s">
        <v>575</v>
      </c>
    </row>
    <row r="16" spans="1:5" ht="18.75">
      <c r="A16" s="299" t="s">
        <v>463</v>
      </c>
      <c r="B16" s="300" t="s">
        <v>459</v>
      </c>
      <c r="C16" s="301"/>
      <c r="D16" s="302"/>
      <c r="E16" s="286" t="s">
        <v>573</v>
      </c>
    </row>
    <row r="17" spans="1:5" ht="18.75">
      <c r="A17" s="303"/>
      <c r="B17" s="304" t="s">
        <v>455</v>
      </c>
      <c r="C17" s="305"/>
      <c r="D17" s="306"/>
      <c r="E17" s="286" t="s">
        <v>578</v>
      </c>
    </row>
    <row r="18" spans="1:5" ht="18.75">
      <c r="A18" s="307"/>
      <c r="B18" s="292" t="s">
        <v>456</v>
      </c>
      <c r="C18" s="305">
        <v>573</v>
      </c>
      <c r="D18" s="306">
        <v>0</v>
      </c>
      <c r="E18" s="285" t="s">
        <v>575</v>
      </c>
    </row>
    <row r="19" spans="1:4" ht="19.5" thickBot="1">
      <c r="A19" s="272"/>
      <c r="B19" s="211" t="s">
        <v>184</v>
      </c>
      <c r="C19" s="311">
        <f>SUM(C7:C18)</f>
        <v>50543</v>
      </c>
      <c r="D19" s="312">
        <v>0</v>
      </c>
    </row>
    <row r="20" ht="19.5" thickTop="1"/>
    <row r="21" ht="18.75">
      <c r="A21" s="261"/>
    </row>
    <row r="22" ht="18.75">
      <c r="A22" s="261"/>
    </row>
    <row r="23" spans="1:2" ht="18.75">
      <c r="A23" s="261"/>
      <c r="B23" s="314"/>
    </row>
    <row r="24" ht="18.75">
      <c r="A24" s="261"/>
    </row>
  </sheetData>
  <sheetProtection/>
  <mergeCells count="7">
    <mergeCell ref="A1:E1"/>
    <mergeCell ref="A2:E2"/>
    <mergeCell ref="A3:E3"/>
    <mergeCell ref="A5:A6"/>
    <mergeCell ref="B5:B6"/>
    <mergeCell ref="C5:D6"/>
    <mergeCell ref="E5:E6"/>
  </mergeCells>
  <printOptions/>
  <pageMargins left="0.41" right="0.17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B1:N21"/>
  <sheetViews>
    <sheetView zoomScale="85" zoomScaleNormal="85" zoomScalePageLayoutView="0" workbookViewId="0" topLeftCell="F1">
      <selection activeCell="I19" sqref="I19"/>
    </sheetView>
  </sheetViews>
  <sheetFormatPr defaultColWidth="9.140625" defaultRowHeight="21.75"/>
  <cols>
    <col min="1" max="1" width="3.00390625" style="1" customWidth="1"/>
    <col min="2" max="2" width="44.140625" style="1" customWidth="1"/>
    <col min="3" max="6" width="15.00390625" style="1" customWidth="1"/>
    <col min="7" max="7" width="40.00390625" style="1" customWidth="1"/>
    <col min="8" max="8" width="8.421875" style="1" customWidth="1"/>
    <col min="9" max="9" width="33.140625" style="1" customWidth="1"/>
    <col min="10" max="11" width="21.00390625" style="13" customWidth="1"/>
    <col min="12" max="13" width="19.00390625" style="13" customWidth="1"/>
    <col min="14" max="14" width="19.00390625" style="1" customWidth="1"/>
    <col min="15" max="16384" width="9.140625" style="1" customWidth="1"/>
  </cols>
  <sheetData>
    <row r="1" spans="2:14" ht="21">
      <c r="B1" s="382" t="s">
        <v>131</v>
      </c>
      <c r="C1" s="382"/>
      <c r="D1" s="382"/>
      <c r="E1" s="382"/>
      <c r="F1" s="382"/>
      <c r="G1" s="382"/>
      <c r="H1" s="32"/>
      <c r="I1" s="382" t="s">
        <v>131</v>
      </c>
      <c r="J1" s="382"/>
      <c r="K1" s="382"/>
      <c r="L1" s="382"/>
      <c r="M1" s="382"/>
      <c r="N1" s="382"/>
    </row>
    <row r="2" spans="2:14" ht="21">
      <c r="B2" s="382" t="s">
        <v>391</v>
      </c>
      <c r="C2" s="382"/>
      <c r="D2" s="382"/>
      <c r="E2" s="382"/>
      <c r="F2" s="382"/>
      <c r="G2" s="382"/>
      <c r="H2" s="32"/>
      <c r="I2" s="382" t="s">
        <v>464</v>
      </c>
      <c r="J2" s="382"/>
      <c r="K2" s="382"/>
      <c r="L2" s="382"/>
      <c r="M2" s="382"/>
      <c r="N2" s="382"/>
    </row>
    <row r="3" spans="2:14" ht="21">
      <c r="B3" s="382" t="s">
        <v>465</v>
      </c>
      <c r="C3" s="382"/>
      <c r="D3" s="382"/>
      <c r="E3" s="382"/>
      <c r="F3" s="382"/>
      <c r="G3" s="382"/>
      <c r="H3" s="32"/>
      <c r="I3" s="382" t="s">
        <v>465</v>
      </c>
      <c r="J3" s="382"/>
      <c r="K3" s="382"/>
      <c r="L3" s="382"/>
      <c r="M3" s="382"/>
      <c r="N3" s="382"/>
    </row>
    <row r="4" ht="12" customHeight="1"/>
    <row r="5" spans="2:14" ht="18.75">
      <c r="B5" s="270" t="s">
        <v>389</v>
      </c>
      <c r="C5" s="271" t="s">
        <v>16</v>
      </c>
      <c r="D5" s="272" t="s">
        <v>390</v>
      </c>
      <c r="E5" s="271" t="s">
        <v>192</v>
      </c>
      <c r="F5" s="409" t="s">
        <v>183</v>
      </c>
      <c r="G5" s="410"/>
      <c r="H5" s="6"/>
      <c r="I5" s="405" t="s">
        <v>182</v>
      </c>
      <c r="J5" s="406" t="s">
        <v>16</v>
      </c>
      <c r="K5" s="406"/>
      <c r="L5" s="407" t="s">
        <v>390</v>
      </c>
      <c r="M5" s="407" t="s">
        <v>192</v>
      </c>
      <c r="N5" s="408" t="s">
        <v>183</v>
      </c>
    </row>
    <row r="6" spans="2:14" ht="18.75">
      <c r="B6" s="273"/>
      <c r="C6" s="274"/>
      <c r="D6" s="275"/>
      <c r="E6" s="274"/>
      <c r="F6" s="273"/>
      <c r="G6" s="68"/>
      <c r="H6" s="5"/>
      <c r="I6" s="405"/>
      <c r="J6" s="266" t="s">
        <v>466</v>
      </c>
      <c r="K6" s="276" t="s">
        <v>467</v>
      </c>
      <c r="L6" s="407"/>
      <c r="M6" s="407"/>
      <c r="N6" s="408"/>
    </row>
    <row r="7" spans="2:14" ht="18.75">
      <c r="B7" s="22" t="s">
        <v>471</v>
      </c>
      <c r="C7" s="11">
        <v>1044000</v>
      </c>
      <c r="D7" s="226">
        <v>1036500</v>
      </c>
      <c r="E7" s="11">
        <f>C7-D7</f>
        <v>7500</v>
      </c>
      <c r="F7" s="22" t="s">
        <v>392</v>
      </c>
      <c r="G7" s="23"/>
      <c r="H7" s="5"/>
      <c r="I7" s="277" t="s">
        <v>468</v>
      </c>
      <c r="J7" s="278"/>
      <c r="K7" s="251"/>
      <c r="L7" s="278"/>
      <c r="M7" s="251"/>
      <c r="N7" s="237"/>
    </row>
    <row r="8" spans="2:14" ht="18.75">
      <c r="B8" s="22"/>
      <c r="C8" s="11"/>
      <c r="D8" s="226"/>
      <c r="E8" s="11"/>
      <c r="F8" s="22"/>
      <c r="G8" s="23"/>
      <c r="H8" s="5"/>
      <c r="I8" s="279" t="s">
        <v>469</v>
      </c>
      <c r="J8" s="11"/>
      <c r="K8" s="226"/>
      <c r="L8" s="11"/>
      <c r="M8" s="226"/>
      <c r="N8" s="22"/>
    </row>
    <row r="9" spans="2:14" ht="18.75">
      <c r="B9" s="22"/>
      <c r="C9" s="11"/>
      <c r="D9" s="226"/>
      <c r="E9" s="11"/>
      <c r="F9" s="22"/>
      <c r="G9" s="23"/>
      <c r="H9" s="5"/>
      <c r="I9" s="23" t="s">
        <v>470</v>
      </c>
      <c r="J9" s="11">
        <v>116346.5</v>
      </c>
      <c r="K9" s="226"/>
      <c r="L9" s="11">
        <v>116346.5</v>
      </c>
      <c r="M9" s="226">
        <f>J9-L9</f>
        <v>0</v>
      </c>
      <c r="N9" s="22"/>
    </row>
    <row r="10" spans="2:14" ht="18.75">
      <c r="B10" s="22"/>
      <c r="C10" s="11"/>
      <c r="D10" s="226"/>
      <c r="E10" s="11"/>
      <c r="F10" s="22"/>
      <c r="G10" s="23"/>
      <c r="H10" s="5"/>
      <c r="I10" s="23"/>
      <c r="J10" s="11"/>
      <c r="K10" s="226"/>
      <c r="L10" s="11"/>
      <c r="M10" s="226"/>
      <c r="N10" s="22"/>
    </row>
    <row r="11" spans="2:14" ht="18.75">
      <c r="B11" s="22"/>
      <c r="C11" s="11"/>
      <c r="D11" s="226"/>
      <c r="E11" s="11"/>
      <c r="F11" s="22"/>
      <c r="G11" s="23"/>
      <c r="H11" s="5"/>
      <c r="I11" s="279" t="s">
        <v>580</v>
      </c>
      <c r="J11" s="11"/>
      <c r="K11" s="226"/>
      <c r="L11" s="11"/>
      <c r="M11" s="226"/>
      <c r="N11" s="22"/>
    </row>
    <row r="12" spans="2:14" ht="18.75">
      <c r="B12" s="22"/>
      <c r="C12" s="11"/>
      <c r="D12" s="226"/>
      <c r="E12" s="11"/>
      <c r="F12" s="22"/>
      <c r="G12" s="23"/>
      <c r="H12" s="5"/>
      <c r="I12" s="279" t="s">
        <v>581</v>
      </c>
      <c r="J12" s="11"/>
      <c r="K12" s="226"/>
      <c r="L12" s="11"/>
      <c r="M12" s="226"/>
      <c r="N12" s="22"/>
    </row>
    <row r="13" spans="2:14" ht="18.75">
      <c r="B13" s="22"/>
      <c r="C13" s="11"/>
      <c r="D13" s="226"/>
      <c r="E13" s="11"/>
      <c r="F13" s="22"/>
      <c r="G13" s="23"/>
      <c r="H13" s="5"/>
      <c r="I13" s="23" t="s">
        <v>582</v>
      </c>
      <c r="J13" s="11"/>
      <c r="K13" s="226"/>
      <c r="L13" s="11"/>
      <c r="M13" s="226"/>
      <c r="N13" s="22"/>
    </row>
    <row r="14" spans="2:14" ht="18.75">
      <c r="B14" s="22"/>
      <c r="C14" s="11"/>
      <c r="D14" s="226"/>
      <c r="E14" s="11"/>
      <c r="F14" s="22"/>
      <c r="G14" s="23"/>
      <c r="H14" s="5"/>
      <c r="I14" s="23" t="s">
        <v>583</v>
      </c>
      <c r="J14" s="11">
        <v>198998</v>
      </c>
      <c r="K14" s="226"/>
      <c r="L14" s="11"/>
      <c r="M14" s="226">
        <v>198998</v>
      </c>
      <c r="N14" s="22"/>
    </row>
    <row r="15" spans="2:14" ht="18.75">
      <c r="B15" s="22"/>
      <c r="C15" s="11"/>
      <c r="D15" s="226"/>
      <c r="E15" s="11" t="s">
        <v>473</v>
      </c>
      <c r="F15" s="67"/>
      <c r="G15" s="68"/>
      <c r="H15" s="5"/>
      <c r="I15" s="23"/>
      <c r="J15" s="11"/>
      <c r="K15" s="226"/>
      <c r="L15" s="11"/>
      <c r="M15" s="226"/>
      <c r="N15" s="22"/>
    </row>
    <row r="16" spans="2:14" ht="19.5" thickBot="1">
      <c r="B16" s="280" t="s">
        <v>393</v>
      </c>
      <c r="C16" s="281">
        <f>SUM(C7:C15)</f>
        <v>1044000</v>
      </c>
      <c r="D16" s="282">
        <f>SUM(D7:D15)</f>
        <v>1036500</v>
      </c>
      <c r="E16" s="15">
        <f>SUM(E7:E15)</f>
        <v>7500</v>
      </c>
      <c r="F16" s="283"/>
      <c r="G16" s="284"/>
      <c r="H16" s="5"/>
      <c r="I16" s="279" t="s">
        <v>584</v>
      </c>
      <c r="J16" s="11"/>
      <c r="K16" s="226"/>
      <c r="L16" s="11"/>
      <c r="M16" s="226"/>
      <c r="N16" s="22"/>
    </row>
    <row r="17" spans="2:14" ht="19.5" thickTop="1">
      <c r="B17" s="351"/>
      <c r="C17" s="224"/>
      <c r="D17" s="224"/>
      <c r="E17" s="224"/>
      <c r="F17" s="5"/>
      <c r="G17" s="5"/>
      <c r="H17" s="5"/>
      <c r="I17" s="348" t="s">
        <v>469</v>
      </c>
      <c r="J17" s="11"/>
      <c r="K17" s="226"/>
      <c r="L17" s="11"/>
      <c r="M17" s="11"/>
      <c r="N17" s="5"/>
    </row>
    <row r="18" spans="2:14" ht="18.75">
      <c r="B18" s="351"/>
      <c r="C18" s="224"/>
      <c r="D18" s="224"/>
      <c r="E18" s="224"/>
      <c r="F18" s="5"/>
      <c r="G18" s="5"/>
      <c r="H18" s="5"/>
      <c r="I18" s="5" t="s">
        <v>585</v>
      </c>
      <c r="J18" s="11">
        <v>2</v>
      </c>
      <c r="K18" s="226"/>
      <c r="L18" s="11"/>
      <c r="M18" s="19">
        <v>2</v>
      </c>
      <c r="N18" s="5"/>
    </row>
    <row r="19" spans="10:13" ht="19.5" thickBot="1">
      <c r="J19" s="71">
        <f>SUM(J9:J16)</f>
        <v>315344.5</v>
      </c>
      <c r="K19" s="71">
        <f>SUM(K9:K16)</f>
        <v>0</v>
      </c>
      <c r="L19" s="71">
        <f>SUM(L9:L16)</f>
        <v>116346.5</v>
      </c>
      <c r="M19" s="71">
        <f>SUM(M9:M18)</f>
        <v>199000</v>
      </c>
    </row>
    <row r="20" spans="4:9" ht="19.5" thickTop="1">
      <c r="D20" s="247"/>
      <c r="E20" s="247"/>
      <c r="F20" s="247"/>
      <c r="G20" s="247"/>
      <c r="H20" s="247"/>
      <c r="I20" s="247"/>
    </row>
    <row r="21" spans="2:5" ht="21">
      <c r="B21" s="109"/>
      <c r="C21" s="109"/>
      <c r="D21" s="109"/>
      <c r="E21" s="109"/>
    </row>
  </sheetData>
  <sheetProtection/>
  <mergeCells count="12">
    <mergeCell ref="F5:G5"/>
    <mergeCell ref="B1:G1"/>
    <mergeCell ref="B2:G2"/>
    <mergeCell ref="B3:G3"/>
    <mergeCell ref="I1:N1"/>
    <mergeCell ref="I2:N2"/>
    <mergeCell ref="I3:N3"/>
    <mergeCell ref="I5:I6"/>
    <mergeCell ref="J5:K5"/>
    <mergeCell ref="L5:L6"/>
    <mergeCell ref="M5:M6"/>
    <mergeCell ref="N5:N6"/>
  </mergeCells>
  <printOptions/>
  <pageMargins left="0.2" right="0.19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E74"/>
  <sheetViews>
    <sheetView view="pageBreakPreview" zoomScaleSheetLayoutView="100" zoomScalePageLayoutView="0" workbookViewId="0" topLeftCell="A1">
      <selection activeCell="B53" sqref="B53"/>
    </sheetView>
  </sheetViews>
  <sheetFormatPr defaultColWidth="9.140625" defaultRowHeight="21.75"/>
  <cols>
    <col min="1" max="1" width="27.8515625" style="1" customWidth="1"/>
    <col min="2" max="2" width="26.421875" style="1" customWidth="1"/>
    <col min="3" max="3" width="8.7109375" style="1" customWidth="1"/>
    <col min="4" max="5" width="19.140625" style="1" customWidth="1"/>
    <col min="6" max="6" width="2.140625" style="1" customWidth="1"/>
    <col min="7" max="16384" width="9.140625" style="1" customWidth="1"/>
  </cols>
  <sheetData>
    <row r="1" spans="1:5" ht="18.75">
      <c r="A1" s="5"/>
      <c r="B1" s="5"/>
      <c r="C1" s="5"/>
      <c r="D1" s="5" t="s">
        <v>527</v>
      </c>
      <c r="E1" s="5"/>
    </row>
    <row r="2" spans="1:5" ht="18.75">
      <c r="A2" s="5"/>
      <c r="B2" s="5"/>
      <c r="C2" s="5"/>
      <c r="D2" s="5" t="s">
        <v>530</v>
      </c>
      <c r="E2" s="5"/>
    </row>
    <row r="3" spans="1:5" ht="23.25">
      <c r="A3" s="376" t="s">
        <v>31</v>
      </c>
      <c r="B3" s="376"/>
      <c r="C3" s="376"/>
      <c r="D3" s="376"/>
      <c r="E3" s="376"/>
    </row>
    <row r="4" spans="1:5" ht="18.75">
      <c r="A4" s="17" t="s">
        <v>30</v>
      </c>
      <c r="B4" s="17"/>
      <c r="C4" s="17"/>
      <c r="D4" s="17"/>
      <c r="E4" s="17"/>
    </row>
    <row r="5" spans="1:5" ht="18.75">
      <c r="A5" s="377" t="s">
        <v>27</v>
      </c>
      <c r="B5" s="365"/>
      <c r="C5" s="2" t="s">
        <v>28</v>
      </c>
      <c r="D5" s="3" t="s">
        <v>23</v>
      </c>
      <c r="E5" s="3" t="s">
        <v>24</v>
      </c>
    </row>
    <row r="6" spans="1:5" ht="18.75">
      <c r="A6" s="62" t="s">
        <v>532</v>
      </c>
      <c r="B6" s="23"/>
      <c r="C6" s="63">
        <v>550</v>
      </c>
      <c r="D6" s="11">
        <v>99000</v>
      </c>
      <c r="E6" s="11"/>
    </row>
    <row r="7" spans="1:5" ht="18.75">
      <c r="A7" s="62" t="s">
        <v>533</v>
      </c>
      <c r="B7" s="23"/>
      <c r="C7" s="63">
        <v>550</v>
      </c>
      <c r="D7" s="11">
        <v>22500</v>
      </c>
      <c r="E7" s="11"/>
    </row>
    <row r="8" spans="1:5" ht="18.75">
      <c r="A8" s="62" t="s">
        <v>534</v>
      </c>
      <c r="B8" s="23"/>
      <c r="C8" s="63">
        <v>550</v>
      </c>
      <c r="D8" s="11">
        <v>3000</v>
      </c>
      <c r="E8" s="11"/>
    </row>
    <row r="9" spans="1:5" ht="18.75">
      <c r="A9" s="62" t="s">
        <v>535</v>
      </c>
      <c r="B9" s="23"/>
      <c r="C9" s="63">
        <v>550</v>
      </c>
      <c r="D9" s="11">
        <v>98500</v>
      </c>
      <c r="E9" s="11"/>
    </row>
    <row r="10" spans="1:5" ht="18.75">
      <c r="A10" s="62" t="s">
        <v>536</v>
      </c>
      <c r="B10" s="23"/>
      <c r="C10" s="63">
        <v>550</v>
      </c>
      <c r="D10" s="11">
        <v>22500</v>
      </c>
      <c r="E10" s="11"/>
    </row>
    <row r="11" spans="1:5" ht="18.75">
      <c r="A11" s="347" t="s">
        <v>537</v>
      </c>
      <c r="B11" s="23"/>
      <c r="C11" s="63">
        <v>550</v>
      </c>
      <c r="D11" s="11">
        <v>3000</v>
      </c>
      <c r="E11" s="11"/>
    </row>
    <row r="12" spans="1:5" ht="18.75">
      <c r="A12" s="347" t="s">
        <v>538</v>
      </c>
      <c r="B12" s="23"/>
      <c r="C12" s="63">
        <v>250</v>
      </c>
      <c r="D12" s="11">
        <v>60000</v>
      </c>
      <c r="E12" s="11"/>
    </row>
    <row r="13" spans="1:5" ht="18.75">
      <c r="A13" s="22"/>
      <c r="B13" s="23"/>
      <c r="C13" s="63"/>
      <c r="D13" s="11"/>
      <c r="E13" s="11"/>
    </row>
    <row r="14" spans="1:5" ht="18.75">
      <c r="A14" s="64" t="s">
        <v>531</v>
      </c>
      <c r="B14" s="23"/>
      <c r="C14" s="63"/>
      <c r="D14" s="11"/>
      <c r="E14" s="11">
        <v>248500</v>
      </c>
    </row>
    <row r="15" spans="1:5" ht="18.75">
      <c r="A15" s="22" t="s">
        <v>539</v>
      </c>
      <c r="B15" s="23"/>
      <c r="C15" s="63">
        <v>90</v>
      </c>
      <c r="D15" s="11"/>
      <c r="E15" s="11">
        <v>60000</v>
      </c>
    </row>
    <row r="16" spans="1:5" ht="18.75">
      <c r="A16" s="65"/>
      <c r="B16" s="23"/>
      <c r="C16" s="63"/>
      <c r="D16" s="11"/>
      <c r="E16" s="11"/>
    </row>
    <row r="17" spans="1:5" ht="18.75">
      <c r="A17" s="65"/>
      <c r="B17" s="23"/>
      <c r="C17" s="63"/>
      <c r="D17" s="11"/>
      <c r="E17" s="11"/>
    </row>
    <row r="18" spans="1:5" ht="18.75">
      <c r="A18" s="65"/>
      <c r="B18" s="23"/>
      <c r="C18" s="63"/>
      <c r="D18" s="11"/>
      <c r="E18" s="11"/>
    </row>
    <row r="19" spans="1:5" ht="18.75">
      <c r="A19" s="22"/>
      <c r="B19" s="23"/>
      <c r="C19" s="63"/>
      <c r="D19" s="11"/>
      <c r="E19" s="11"/>
    </row>
    <row r="20" spans="1:5" ht="18.75">
      <c r="A20" s="65"/>
      <c r="B20" s="23"/>
      <c r="C20" s="63"/>
      <c r="D20" s="19"/>
      <c r="E20" s="19"/>
    </row>
    <row r="21" spans="1:5" ht="19.5" thickBot="1">
      <c r="A21" s="22"/>
      <c r="B21" s="23"/>
      <c r="C21" s="63"/>
      <c r="D21" s="66">
        <f>SUM(D6:D20)</f>
        <v>308500</v>
      </c>
      <c r="E21" s="66">
        <f>SUM(E6:E20)</f>
        <v>308500</v>
      </c>
    </row>
    <row r="22" spans="1:5" ht="19.5" thickTop="1">
      <c r="A22" s="22"/>
      <c r="B22" s="23"/>
      <c r="C22" s="63"/>
      <c r="D22" s="11"/>
      <c r="E22" s="11"/>
    </row>
    <row r="23" spans="1:5" ht="18.75">
      <c r="A23" s="22"/>
      <c r="B23" s="23"/>
      <c r="C23" s="63"/>
      <c r="D23" s="11"/>
      <c r="E23" s="11"/>
    </row>
    <row r="24" spans="1:5" ht="18.75">
      <c r="A24" s="67"/>
      <c r="B24" s="68"/>
      <c r="C24" s="69"/>
      <c r="D24" s="19"/>
      <c r="E24" s="19"/>
    </row>
    <row r="25" spans="1:5" ht="18.75">
      <c r="A25" s="348" t="s">
        <v>474</v>
      </c>
      <c r="B25" s="5"/>
      <c r="C25" s="5"/>
      <c r="D25" s="5"/>
      <c r="E25" s="5"/>
    </row>
    <row r="26" spans="1:5" ht="18.75">
      <c r="A26" s="349" t="s">
        <v>540</v>
      </c>
      <c r="B26" s="5"/>
      <c r="C26" s="5"/>
      <c r="D26" s="5"/>
      <c r="E26" s="5"/>
    </row>
    <row r="27" spans="1:5" ht="18.75">
      <c r="A27" s="349"/>
      <c r="B27" s="5"/>
      <c r="C27" s="5"/>
      <c r="D27" s="5"/>
      <c r="E27" s="5"/>
    </row>
    <row r="28" spans="1:5" ht="18.75">
      <c r="A28" s="349"/>
      <c r="B28" s="5"/>
      <c r="C28" s="5"/>
      <c r="D28" s="5"/>
      <c r="E28" s="5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21">
      <c r="A31" s="58" t="s">
        <v>432</v>
      </c>
      <c r="B31" s="378" t="s">
        <v>433</v>
      </c>
      <c r="C31" s="379"/>
      <c r="D31" s="380" t="s">
        <v>0</v>
      </c>
      <c r="E31" s="381"/>
    </row>
    <row r="32" spans="1:5" ht="18.75">
      <c r="A32" s="5"/>
      <c r="B32" s="22"/>
      <c r="C32" s="23"/>
      <c r="D32" s="5"/>
      <c r="E32" s="5"/>
    </row>
    <row r="33" spans="1:5" ht="18.75">
      <c r="A33" s="24" t="s">
        <v>161</v>
      </c>
      <c r="B33" s="368" t="s">
        <v>214</v>
      </c>
      <c r="C33" s="369"/>
      <c r="D33" s="368" t="s">
        <v>161</v>
      </c>
      <c r="E33" s="372"/>
    </row>
    <row r="34" spans="1:5" ht="18.75">
      <c r="A34" s="25" t="s">
        <v>204</v>
      </c>
      <c r="B34" s="370" t="s">
        <v>220</v>
      </c>
      <c r="C34" s="371"/>
      <c r="D34" s="370" t="s">
        <v>204</v>
      </c>
      <c r="E34" s="373"/>
    </row>
    <row r="35" spans="1:5" ht="18.75">
      <c r="A35" s="5"/>
      <c r="B35" s="5"/>
      <c r="C35" s="5"/>
      <c r="D35" s="5"/>
      <c r="E35" s="5"/>
    </row>
    <row r="36" spans="1:5" ht="18.75">
      <c r="A36" s="5"/>
      <c r="B36" s="5"/>
      <c r="C36" s="5"/>
      <c r="D36" s="5"/>
      <c r="E36" s="5"/>
    </row>
    <row r="37" spans="1:5" ht="18.75">
      <c r="A37" s="5"/>
      <c r="B37" s="5"/>
      <c r="C37" s="5"/>
      <c r="D37" s="5"/>
      <c r="E37" s="5"/>
    </row>
    <row r="38" spans="1:5" ht="18.75">
      <c r="A38" s="5"/>
      <c r="B38" s="5"/>
      <c r="C38" s="5"/>
      <c r="D38" s="5" t="s">
        <v>541</v>
      </c>
      <c r="E38" s="5"/>
    </row>
    <row r="39" spans="1:5" ht="18.75">
      <c r="A39" s="5"/>
      <c r="B39" s="5"/>
      <c r="C39" s="5"/>
      <c r="D39" s="5" t="s">
        <v>542</v>
      </c>
      <c r="E39" s="5"/>
    </row>
    <row r="40" spans="1:5" ht="23.25">
      <c r="A40" s="376" t="s">
        <v>31</v>
      </c>
      <c r="B40" s="376"/>
      <c r="C40" s="376"/>
      <c r="D40" s="376"/>
      <c r="E40" s="376"/>
    </row>
    <row r="41" spans="1:5" ht="18.75">
      <c r="A41" s="17" t="s">
        <v>30</v>
      </c>
      <c r="B41" s="17"/>
      <c r="C41" s="17"/>
      <c r="D41" s="17"/>
      <c r="E41" s="17"/>
    </row>
    <row r="42" spans="1:5" ht="18.75">
      <c r="A42" s="377" t="s">
        <v>27</v>
      </c>
      <c r="B42" s="365"/>
      <c r="C42" s="2" t="s">
        <v>28</v>
      </c>
      <c r="D42" s="3" t="s">
        <v>23</v>
      </c>
      <c r="E42" s="3" t="s">
        <v>24</v>
      </c>
    </row>
    <row r="43" spans="1:5" ht="18.75">
      <c r="A43" s="62" t="s">
        <v>543</v>
      </c>
      <c r="B43" s="23"/>
      <c r="C43" s="63">
        <v>22</v>
      </c>
      <c r="D43" s="11">
        <v>1160826.17</v>
      </c>
      <c r="E43" s="11"/>
    </row>
    <row r="44" spans="1:5" ht="18.75">
      <c r="A44" s="62"/>
      <c r="B44" s="23"/>
      <c r="C44" s="63"/>
      <c r="D44" s="11"/>
      <c r="E44" s="11"/>
    </row>
    <row r="45" spans="1:5" ht="18.75">
      <c r="A45" s="64" t="s">
        <v>544</v>
      </c>
      <c r="B45" s="23"/>
      <c r="C45" s="63">
        <v>21</v>
      </c>
      <c r="D45" s="11"/>
      <c r="E45" s="11">
        <v>1160826.17</v>
      </c>
    </row>
    <row r="46" spans="1:5" ht="18.75">
      <c r="A46" s="62"/>
      <c r="B46" s="23"/>
      <c r="C46" s="63"/>
      <c r="D46" s="11"/>
      <c r="E46" s="11"/>
    </row>
    <row r="47" spans="1:5" ht="18.75">
      <c r="A47" s="22"/>
      <c r="B47" s="23"/>
      <c r="C47" s="63"/>
      <c r="D47" s="11"/>
      <c r="E47" s="11"/>
    </row>
    <row r="48" spans="1:5" ht="18.75">
      <c r="A48" s="64"/>
      <c r="B48" s="23"/>
      <c r="C48" s="63"/>
      <c r="D48" s="11"/>
      <c r="E48" s="11"/>
    </row>
    <row r="49" spans="1:5" ht="18.75">
      <c r="A49" s="65"/>
      <c r="B49" s="23"/>
      <c r="C49" s="63"/>
      <c r="D49" s="11"/>
      <c r="E49" s="11"/>
    </row>
    <row r="50" spans="1:5" ht="18.75">
      <c r="A50" s="65"/>
      <c r="B50" s="23"/>
      <c r="C50" s="63"/>
      <c r="D50" s="11"/>
      <c r="E50" s="11"/>
    </row>
    <row r="51" spans="1:5" ht="18.75">
      <c r="A51" s="65"/>
      <c r="B51" s="23"/>
      <c r="C51" s="63"/>
      <c r="D51" s="11"/>
      <c r="E51" s="11"/>
    </row>
    <row r="52" spans="1:5" ht="18.75">
      <c r="A52" s="65"/>
      <c r="B52" s="23"/>
      <c r="C52" s="63"/>
      <c r="D52" s="11"/>
      <c r="E52" s="11"/>
    </row>
    <row r="53" spans="1:5" ht="18.75">
      <c r="A53" s="65"/>
      <c r="B53" s="23"/>
      <c r="C53" s="63"/>
      <c r="D53" s="11"/>
      <c r="E53" s="11"/>
    </row>
    <row r="54" spans="1:5" ht="18.75">
      <c r="A54" s="65"/>
      <c r="B54" s="23"/>
      <c r="C54" s="63"/>
      <c r="D54" s="11"/>
      <c r="E54" s="11"/>
    </row>
    <row r="55" spans="1:5" ht="18.75">
      <c r="A55" s="65"/>
      <c r="B55" s="23"/>
      <c r="C55" s="63"/>
      <c r="D55" s="11"/>
      <c r="E55" s="11"/>
    </row>
    <row r="56" spans="1:5" ht="18.75">
      <c r="A56" s="65"/>
      <c r="B56" s="23"/>
      <c r="C56" s="63"/>
      <c r="D56" s="11"/>
      <c r="E56" s="11"/>
    </row>
    <row r="57" spans="1:5" ht="18.75">
      <c r="A57" s="65"/>
      <c r="B57" s="23"/>
      <c r="C57" s="63"/>
      <c r="D57" s="11"/>
      <c r="E57" s="11"/>
    </row>
    <row r="58" spans="1:5" ht="18.75">
      <c r="A58" s="65"/>
      <c r="B58" s="23"/>
      <c r="C58" s="63"/>
      <c r="D58" s="11"/>
      <c r="E58" s="11"/>
    </row>
    <row r="59" spans="1:5" ht="18.75">
      <c r="A59" s="65"/>
      <c r="B59" s="23"/>
      <c r="C59" s="63"/>
      <c r="D59" s="19"/>
      <c r="E59" s="19"/>
    </row>
    <row r="60" spans="1:5" ht="19.5" thickBot="1">
      <c r="A60" s="22"/>
      <c r="B60" s="23"/>
      <c r="C60" s="63"/>
      <c r="D60" s="66">
        <f>SUM(D43:D59)</f>
        <v>1160826.17</v>
      </c>
      <c r="E60" s="66">
        <f>SUM(E43:E59)</f>
        <v>1160826.17</v>
      </c>
    </row>
    <row r="61" spans="1:5" ht="19.5" thickTop="1">
      <c r="A61" s="22"/>
      <c r="B61" s="23"/>
      <c r="C61" s="63"/>
      <c r="D61" s="11"/>
      <c r="E61" s="11"/>
    </row>
    <row r="62" spans="1:5" ht="18.75">
      <c r="A62" s="22"/>
      <c r="B62" s="23"/>
      <c r="C62" s="63"/>
      <c r="D62" s="11"/>
      <c r="E62" s="11"/>
    </row>
    <row r="63" spans="1:5" ht="18.75">
      <c r="A63" s="67"/>
      <c r="B63" s="68"/>
      <c r="C63" s="69"/>
      <c r="D63" s="19"/>
      <c r="E63" s="19"/>
    </row>
    <row r="64" spans="1:5" ht="18.75">
      <c r="A64" s="348" t="s">
        <v>474</v>
      </c>
      <c r="B64" s="5"/>
      <c r="C64" s="5"/>
      <c r="D64" s="5"/>
      <c r="E64" s="5"/>
    </row>
    <row r="65" spans="1:5" ht="18.75">
      <c r="A65" s="349" t="s">
        <v>545</v>
      </c>
      <c r="B65" s="5"/>
      <c r="C65" s="5"/>
      <c r="D65" s="5"/>
      <c r="E65" s="5"/>
    </row>
    <row r="66" spans="1:5" ht="18.75">
      <c r="A66" s="349"/>
      <c r="B66" s="5"/>
      <c r="C66" s="5"/>
      <c r="D66" s="5"/>
      <c r="E66" s="5"/>
    </row>
    <row r="67" spans="1:5" ht="18.75">
      <c r="A67" s="349"/>
      <c r="B67" s="5"/>
      <c r="C67" s="5"/>
      <c r="D67" s="5"/>
      <c r="E67" s="5"/>
    </row>
    <row r="68" spans="1:5" ht="18.75">
      <c r="A68" s="5"/>
      <c r="B68" s="5"/>
      <c r="C68" s="5"/>
      <c r="D68" s="5"/>
      <c r="E68" s="5"/>
    </row>
    <row r="69" spans="1:5" ht="18.75">
      <c r="A69" s="5"/>
      <c r="B69" s="5"/>
      <c r="C69" s="5"/>
      <c r="D69" s="5"/>
      <c r="E69" s="5"/>
    </row>
    <row r="70" spans="1:5" ht="21">
      <c r="A70" s="58" t="s">
        <v>432</v>
      </c>
      <c r="B70" s="378" t="s">
        <v>433</v>
      </c>
      <c r="C70" s="379"/>
      <c r="D70" s="380" t="s">
        <v>0</v>
      </c>
      <c r="E70" s="381"/>
    </row>
    <row r="71" spans="1:5" ht="18.75">
      <c r="A71" s="5"/>
      <c r="B71" s="22"/>
      <c r="C71" s="23"/>
      <c r="D71" s="5"/>
      <c r="E71" s="5"/>
    </row>
    <row r="72" spans="1:5" ht="18.75">
      <c r="A72" s="24" t="s">
        <v>161</v>
      </c>
      <c r="B72" s="368" t="s">
        <v>214</v>
      </c>
      <c r="C72" s="369"/>
      <c r="D72" s="368" t="s">
        <v>161</v>
      </c>
      <c r="E72" s="372"/>
    </row>
    <row r="73" spans="1:5" ht="18.75">
      <c r="A73" s="25" t="s">
        <v>204</v>
      </c>
      <c r="B73" s="370" t="s">
        <v>220</v>
      </c>
      <c r="C73" s="371"/>
      <c r="D73" s="370" t="s">
        <v>204</v>
      </c>
      <c r="E73" s="373"/>
    </row>
    <row r="74" spans="1:5" ht="18.75">
      <c r="A74" s="24"/>
      <c r="B74" s="24"/>
      <c r="C74" s="24"/>
      <c r="D74" s="24"/>
      <c r="E74" s="24"/>
    </row>
  </sheetData>
  <sheetProtection/>
  <mergeCells count="16">
    <mergeCell ref="B73:C73"/>
    <mergeCell ref="D73:E73"/>
    <mergeCell ref="A40:E40"/>
    <mergeCell ref="A42:B42"/>
    <mergeCell ref="B70:C70"/>
    <mergeCell ref="B72:C72"/>
    <mergeCell ref="D72:E72"/>
    <mergeCell ref="D70:E70"/>
    <mergeCell ref="B33:C33"/>
    <mergeCell ref="D33:E33"/>
    <mergeCell ref="B34:C34"/>
    <mergeCell ref="D34:E34"/>
    <mergeCell ref="A3:E3"/>
    <mergeCell ref="A5:B5"/>
    <mergeCell ref="B31:C31"/>
    <mergeCell ref="D31:E31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1:H125"/>
  <sheetViews>
    <sheetView zoomScalePageLayoutView="0" workbookViewId="0" topLeftCell="A22">
      <selection activeCell="D57" sqref="D57"/>
    </sheetView>
  </sheetViews>
  <sheetFormatPr defaultColWidth="9.140625" defaultRowHeight="21.75"/>
  <cols>
    <col min="1" max="1" width="8.28125" style="26" customWidth="1"/>
    <col min="2" max="2" width="39.7109375" style="26" customWidth="1"/>
    <col min="3" max="3" width="11.7109375" style="26" customWidth="1"/>
    <col min="4" max="5" width="21.421875" style="106" customWidth="1"/>
    <col min="6" max="6" width="4.8515625" style="26" customWidth="1"/>
    <col min="7" max="7" width="13.00390625" style="72" customWidth="1"/>
    <col min="8" max="8" width="13.8515625" style="26" customWidth="1"/>
    <col min="9" max="16384" width="9.140625" style="26" customWidth="1"/>
  </cols>
  <sheetData>
    <row r="1" spans="2:5" ht="18" customHeight="1">
      <c r="B1" s="362" t="s">
        <v>124</v>
      </c>
      <c r="C1" s="362"/>
      <c r="D1" s="362"/>
      <c r="E1" s="362"/>
    </row>
    <row r="2" spans="2:5" ht="18" customHeight="1">
      <c r="B2" s="362" t="s">
        <v>105</v>
      </c>
      <c r="C2" s="362"/>
      <c r="D2" s="362"/>
      <c r="E2" s="362"/>
    </row>
    <row r="3" spans="2:5" ht="18" customHeight="1">
      <c r="B3" s="362" t="s">
        <v>562</v>
      </c>
      <c r="C3" s="362"/>
      <c r="D3" s="362"/>
      <c r="E3" s="362"/>
    </row>
    <row r="4" spans="2:5" ht="5.25" customHeight="1">
      <c r="B4" s="51"/>
      <c r="C4" s="51"/>
      <c r="D4" s="73"/>
      <c r="E4" s="74"/>
    </row>
    <row r="5" spans="2:5" ht="6.75" customHeight="1">
      <c r="B5" s="75"/>
      <c r="C5" s="76"/>
      <c r="D5" s="77"/>
      <c r="E5" s="77"/>
    </row>
    <row r="6" spans="2:5" ht="15.75">
      <c r="B6" s="78" t="s">
        <v>27</v>
      </c>
      <c r="C6" s="78" t="s">
        <v>18</v>
      </c>
      <c r="D6" s="79" t="s">
        <v>32</v>
      </c>
      <c r="E6" s="79" t="s">
        <v>24</v>
      </c>
    </row>
    <row r="7" spans="2:5" ht="15.75">
      <c r="B7" s="80"/>
      <c r="C7" s="81" t="s">
        <v>19</v>
      </c>
      <c r="D7" s="82"/>
      <c r="E7" s="82"/>
    </row>
    <row r="8" spans="2:5" ht="15.75">
      <c r="B8" s="83" t="s">
        <v>111</v>
      </c>
      <c r="C8" s="84" t="s">
        <v>112</v>
      </c>
      <c r="D8" s="85">
        <f>'กระดาษทำการงบทดลอง '!I8</f>
        <v>0</v>
      </c>
      <c r="E8" s="86"/>
    </row>
    <row r="9" spans="2:8" ht="15.75">
      <c r="B9" s="83" t="s">
        <v>125</v>
      </c>
      <c r="C9" s="31">
        <v>21</v>
      </c>
      <c r="D9" s="85">
        <f>'กระดาษทำการงบทดลอง '!I9</f>
        <v>480423.97</v>
      </c>
      <c r="E9" s="87"/>
      <c r="H9" s="88">
        <f>SUM(D8:D13)</f>
        <v>10595489.82</v>
      </c>
    </row>
    <row r="10" spans="2:8" ht="15.75">
      <c r="B10" s="83" t="s">
        <v>200</v>
      </c>
      <c r="C10" s="31">
        <v>22</v>
      </c>
      <c r="D10" s="85">
        <f>'กระดาษทำการงบทดลอง '!I10</f>
        <v>8073870.53</v>
      </c>
      <c r="E10" s="87"/>
      <c r="H10" s="88"/>
    </row>
    <row r="11" spans="2:8" ht="15.75">
      <c r="B11" s="49" t="s">
        <v>126</v>
      </c>
      <c r="C11" s="31">
        <v>22</v>
      </c>
      <c r="D11" s="85">
        <f>'กระดาษทำการงบทดลอง '!I11</f>
        <v>1232042.0899999999</v>
      </c>
      <c r="E11" s="87"/>
      <c r="H11" s="88"/>
    </row>
    <row r="12" spans="2:8" ht="15.75">
      <c r="B12" s="49" t="s">
        <v>127</v>
      </c>
      <c r="C12" s="31">
        <v>22</v>
      </c>
      <c r="D12" s="85">
        <f>'กระดาษทำการงบทดลอง '!I12</f>
        <v>789673.06</v>
      </c>
      <c r="E12" s="87"/>
      <c r="H12" s="88"/>
    </row>
    <row r="13" spans="2:8" ht="15.75">
      <c r="B13" s="49" t="s">
        <v>128</v>
      </c>
      <c r="C13" s="31">
        <v>22</v>
      </c>
      <c r="D13" s="85">
        <f>'กระดาษทำการงบทดลอง '!I13</f>
        <v>19480.17</v>
      </c>
      <c r="E13" s="87"/>
      <c r="H13" s="88">
        <f>H9-H12</f>
        <v>10595489.82</v>
      </c>
    </row>
    <row r="14" spans="2:8" ht="15.75">
      <c r="B14" s="49" t="s">
        <v>387</v>
      </c>
      <c r="C14" s="31">
        <v>90</v>
      </c>
      <c r="D14" s="85">
        <f>'กระดาษทำการงบทดลอง '!I14</f>
        <v>1956.69</v>
      </c>
      <c r="E14" s="87"/>
      <c r="H14" s="88"/>
    </row>
    <row r="15" spans="2:5" ht="15.75">
      <c r="B15" s="83" t="s">
        <v>388</v>
      </c>
      <c r="C15" s="31"/>
      <c r="D15" s="85">
        <f>'กระดาษทำการงบทดลอง '!I15</f>
        <v>232696</v>
      </c>
      <c r="E15" s="87"/>
    </row>
    <row r="16" spans="2:8" ht="15.75">
      <c r="B16" s="49" t="s">
        <v>134</v>
      </c>
      <c r="C16" s="31">
        <v>90</v>
      </c>
      <c r="D16" s="85">
        <f>'กระดาษทำการงบทดลอง '!I16</f>
        <v>120000</v>
      </c>
      <c r="E16" s="87"/>
      <c r="H16" s="88">
        <f>SUM(D9:D13)</f>
        <v>10595489.82</v>
      </c>
    </row>
    <row r="17" spans="2:8" ht="15.75">
      <c r="B17" s="49" t="s">
        <v>448</v>
      </c>
      <c r="C17" s="31"/>
      <c r="D17" s="85">
        <f>'กระดาษทำการงบทดลอง '!I17</f>
        <v>0</v>
      </c>
      <c r="E17" s="87"/>
      <c r="H17" s="88"/>
    </row>
    <row r="18" spans="2:5" ht="15.75">
      <c r="B18" s="49" t="s">
        <v>118</v>
      </c>
      <c r="C18" s="31">
        <v>0</v>
      </c>
      <c r="D18" s="85">
        <f>'กระดาษทำการงบทดลอง '!I18</f>
        <v>94721</v>
      </c>
      <c r="E18" s="87"/>
    </row>
    <row r="19" spans="2:5" ht="15.75">
      <c r="B19" s="49" t="s">
        <v>70</v>
      </c>
      <c r="C19" s="31">
        <v>100</v>
      </c>
      <c r="D19" s="85">
        <f>'กระดาษทำการงบทดลอง '!I19</f>
        <v>687860</v>
      </c>
      <c r="E19" s="87"/>
    </row>
    <row r="20" spans="2:5" ht="15.75">
      <c r="B20" s="49" t="s">
        <v>71</v>
      </c>
      <c r="C20" s="31">
        <v>120</v>
      </c>
      <c r="D20" s="85">
        <f>'กระดาษทำการงบทดลอง '!I20</f>
        <v>25320</v>
      </c>
      <c r="E20" s="87"/>
    </row>
    <row r="21" spans="2:5" ht="15.75">
      <c r="B21" s="49" t="s">
        <v>72</v>
      </c>
      <c r="C21" s="89">
        <v>130</v>
      </c>
      <c r="D21" s="85">
        <f>'กระดาษทำการงบทดลอง '!I21</f>
        <v>219060</v>
      </c>
      <c r="E21" s="87"/>
    </row>
    <row r="22" spans="2:5" ht="15.75">
      <c r="B22" s="49" t="s">
        <v>73</v>
      </c>
      <c r="C22" s="89">
        <v>200</v>
      </c>
      <c r="D22" s="85">
        <f>'กระดาษทำการงบทดลอง '!I22</f>
        <v>360552</v>
      </c>
      <c r="E22" s="87"/>
    </row>
    <row r="23" spans="2:5" ht="15.75">
      <c r="B23" s="49" t="s">
        <v>74</v>
      </c>
      <c r="C23" s="89">
        <v>250</v>
      </c>
      <c r="D23" s="85">
        <f>'กระดาษทำการงบทดลอง '!I23</f>
        <v>241452.96</v>
      </c>
      <c r="E23" s="87"/>
    </row>
    <row r="24" spans="2:5" ht="15.75">
      <c r="B24" s="49" t="s">
        <v>75</v>
      </c>
      <c r="C24" s="89">
        <v>270</v>
      </c>
      <c r="D24" s="85">
        <f>'กระดาษทำการงบทดลอง '!I24</f>
        <v>102597.61</v>
      </c>
      <c r="E24" s="87"/>
    </row>
    <row r="25" spans="2:5" ht="15.75">
      <c r="B25" s="49" t="s">
        <v>76</v>
      </c>
      <c r="C25" s="89">
        <v>300</v>
      </c>
      <c r="D25" s="85">
        <f>'กระดาษทำการงบทดลอง '!I25</f>
        <v>14700.59</v>
      </c>
      <c r="E25" s="87"/>
    </row>
    <row r="26" spans="2:5" ht="15.75">
      <c r="B26" s="49" t="s">
        <v>44</v>
      </c>
      <c r="C26" s="89">
        <v>400</v>
      </c>
      <c r="D26" s="85">
        <f>'กระดาษทำการงบทดลอง '!I26</f>
        <v>481685</v>
      </c>
      <c r="E26" s="87"/>
    </row>
    <row r="27" spans="2:5" ht="15.75">
      <c r="B27" s="49" t="s">
        <v>163</v>
      </c>
      <c r="C27" s="89">
        <v>450</v>
      </c>
      <c r="D27" s="85">
        <f>'กระดาษทำการงบทดลอง '!I27</f>
        <v>0</v>
      </c>
      <c r="E27" s="87"/>
    </row>
    <row r="28" spans="2:5" ht="15.75">
      <c r="B28" s="49" t="s">
        <v>121</v>
      </c>
      <c r="C28" s="89">
        <v>500</v>
      </c>
      <c r="D28" s="85">
        <f>'กระดาษทำการงบทดลอง '!I28</f>
        <v>0</v>
      </c>
      <c r="E28" s="87"/>
    </row>
    <row r="29" spans="2:5" ht="15.75">
      <c r="B29" s="49" t="s">
        <v>190</v>
      </c>
      <c r="C29" s="89">
        <v>550</v>
      </c>
      <c r="D29" s="85">
        <f>'กระดาษทำการงบทดลอง '!I29</f>
        <v>371000</v>
      </c>
      <c r="E29" s="87"/>
    </row>
    <row r="30" spans="2:5" ht="15.75">
      <c r="B30" s="49" t="s">
        <v>417</v>
      </c>
      <c r="C30" s="89">
        <v>3000</v>
      </c>
      <c r="D30" s="85">
        <f>'กระดาษทำการงบทดลอง '!I30</f>
        <v>576500</v>
      </c>
      <c r="E30" s="87"/>
    </row>
    <row r="31" spans="2:5" ht="15.75">
      <c r="B31" s="49" t="s">
        <v>418</v>
      </c>
      <c r="C31" s="89">
        <v>3000</v>
      </c>
      <c r="D31" s="85">
        <f>'กระดาษทำการงบทดลอง '!I31</f>
        <v>24000</v>
      </c>
      <c r="E31" s="87"/>
    </row>
    <row r="32" spans="2:5" ht="15.75">
      <c r="B32" s="49" t="s">
        <v>442</v>
      </c>
      <c r="C32" s="89">
        <v>3000</v>
      </c>
      <c r="D32" s="85">
        <f>'กระดาษทำการงบทดลอง '!I32</f>
        <v>0</v>
      </c>
      <c r="E32" s="87"/>
    </row>
    <row r="33" spans="2:5" ht="15.75">
      <c r="B33" s="49" t="s">
        <v>425</v>
      </c>
      <c r="C33" s="89"/>
      <c r="D33" s="85">
        <f>'กระดาษทำการงบทดลอง '!I33</f>
        <v>0</v>
      </c>
      <c r="E33" s="87"/>
    </row>
    <row r="34" spans="2:5" ht="15.75">
      <c r="B34" s="49" t="s">
        <v>153</v>
      </c>
      <c r="C34" s="89">
        <v>821</v>
      </c>
      <c r="D34" s="85"/>
      <c r="E34" s="87">
        <f>'กระดาษทำการงบทดลอง '!J34:J42</f>
        <v>3390370.71</v>
      </c>
    </row>
    <row r="35" spans="2:5" ht="15.75">
      <c r="B35" s="49" t="s">
        <v>152</v>
      </c>
      <c r="C35" s="89">
        <v>900</v>
      </c>
      <c r="D35" s="85"/>
      <c r="E35" s="87">
        <f>'กระดาษทำการงบทดลอง '!J35:J43</f>
        <v>472807.44</v>
      </c>
    </row>
    <row r="36" spans="2:5" ht="15.75">
      <c r="B36" s="49" t="s">
        <v>170</v>
      </c>
      <c r="C36" s="89">
        <v>600</v>
      </c>
      <c r="D36" s="85"/>
      <c r="E36" s="87">
        <f>'กระดาษทำการงบทดลอง '!J36:J44</f>
        <v>199000</v>
      </c>
    </row>
    <row r="37" spans="2:5" ht="15.75">
      <c r="B37" s="49" t="s">
        <v>202</v>
      </c>
      <c r="C37" s="89"/>
      <c r="D37" s="85"/>
      <c r="E37" s="87">
        <f>'กระดาษทำการงบทดลอง '!J37:J45</f>
        <v>50543</v>
      </c>
    </row>
    <row r="38" spans="2:5" ht="15.75">
      <c r="B38" s="49" t="s">
        <v>449</v>
      </c>
      <c r="C38" s="89"/>
      <c r="D38" s="85"/>
      <c r="E38" s="87">
        <f>'กระดาษทำการงบทดลอง '!J38:J46</f>
        <v>65</v>
      </c>
    </row>
    <row r="39" spans="2:5" ht="15.75">
      <c r="B39" s="49" t="s">
        <v>472</v>
      </c>
      <c r="C39" s="89">
        <v>602</v>
      </c>
      <c r="D39" s="85"/>
      <c r="E39" s="87">
        <f>'กระดาษทำการงบทดลอง '!J39</f>
        <v>146375</v>
      </c>
    </row>
    <row r="40" spans="2:5" ht="15.75">
      <c r="B40" s="49" t="s">
        <v>568</v>
      </c>
      <c r="C40" s="89">
        <v>3002</v>
      </c>
      <c r="D40" s="85"/>
      <c r="E40" s="87">
        <f>'กระดาษทำการงบทดลอง '!J40</f>
        <v>1022369.06</v>
      </c>
    </row>
    <row r="41" spans="2:5" ht="15.75">
      <c r="B41" s="49" t="s">
        <v>186</v>
      </c>
      <c r="C41" s="89">
        <v>700</v>
      </c>
      <c r="D41" s="85"/>
      <c r="E41" s="87">
        <f>'กระดาษทำการงบทดลอง '!J41</f>
        <v>3865313.73</v>
      </c>
    </row>
    <row r="42" spans="2:5" ht="15.75">
      <c r="B42" s="90" t="s">
        <v>130</v>
      </c>
      <c r="C42" s="91">
        <v>703</v>
      </c>
      <c r="D42" s="92"/>
      <c r="E42" s="93">
        <f>'กระดาษทำการงบทดลอง '!J42</f>
        <v>5002747.73</v>
      </c>
    </row>
    <row r="43" spans="2:8" ht="21.75" customHeight="1" thickBot="1">
      <c r="B43" s="30"/>
      <c r="C43" s="94"/>
      <c r="D43" s="95">
        <f>SUM(D8:D42)</f>
        <v>14149591.67</v>
      </c>
      <c r="E43" s="95">
        <f>SUM(งบทดลอง!E34:E42)</f>
        <v>14149591.670000002</v>
      </c>
      <c r="G43" s="96"/>
      <c r="H43" s="56"/>
    </row>
    <row r="44" spans="2:7" s="56" customFormat="1" ht="8.25" customHeight="1" thickTop="1">
      <c r="B44" s="30"/>
      <c r="C44" s="97"/>
      <c r="D44" s="98"/>
      <c r="E44" s="98"/>
      <c r="G44" s="96"/>
    </row>
    <row r="45" spans="2:7" s="56" customFormat="1" ht="22.5" customHeight="1">
      <c r="B45" s="50"/>
      <c r="C45" s="50"/>
      <c r="D45" s="73"/>
      <c r="E45" s="73"/>
      <c r="G45" s="96"/>
    </row>
    <row r="46" spans="2:7" s="56" customFormat="1" ht="18.75" customHeight="1">
      <c r="B46" s="50"/>
      <c r="C46" s="50"/>
      <c r="D46" s="73"/>
      <c r="E46" s="73"/>
      <c r="G46" s="96"/>
    </row>
    <row r="47" spans="2:7" s="56" customFormat="1" ht="12.75" customHeight="1">
      <c r="B47" s="50"/>
      <c r="C47" s="50"/>
      <c r="D47" s="73"/>
      <c r="E47" s="73"/>
      <c r="G47" s="96"/>
    </row>
    <row r="48" spans="3:7" s="56" customFormat="1" ht="15.75">
      <c r="C48" s="99"/>
      <c r="D48" s="100"/>
      <c r="E48" s="101"/>
      <c r="G48" s="96"/>
    </row>
    <row r="49" spans="3:7" s="56" customFormat="1" ht="15.75">
      <c r="C49" s="99"/>
      <c r="D49" s="100"/>
      <c r="E49" s="101"/>
      <c r="G49" s="96"/>
    </row>
    <row r="50" spans="3:7" s="56" customFormat="1" ht="15.75">
      <c r="C50" s="99"/>
      <c r="D50" s="100"/>
      <c r="E50" s="101"/>
      <c r="G50" s="96"/>
    </row>
    <row r="51" spans="3:7" s="56" customFormat="1" ht="15.75">
      <c r="C51" s="99"/>
      <c r="D51" s="100"/>
      <c r="E51" s="101"/>
      <c r="G51" s="96"/>
    </row>
    <row r="52" spans="3:7" s="56" customFormat="1" ht="15.75">
      <c r="C52" s="99"/>
      <c r="D52" s="101"/>
      <c r="E52" s="101"/>
      <c r="G52" s="96"/>
    </row>
    <row r="53" spans="3:7" s="56" customFormat="1" ht="15.75">
      <c r="C53" s="99"/>
      <c r="D53" s="101"/>
      <c r="E53" s="101"/>
      <c r="G53" s="96"/>
    </row>
    <row r="54" spans="3:7" s="56" customFormat="1" ht="15.75">
      <c r="C54" s="99"/>
      <c r="D54" s="101"/>
      <c r="E54" s="101"/>
      <c r="G54" s="96"/>
    </row>
    <row r="55" spans="3:7" s="56" customFormat="1" ht="15.75">
      <c r="C55" s="99"/>
      <c r="D55" s="101"/>
      <c r="E55" s="101"/>
      <c r="G55" s="96"/>
    </row>
    <row r="56" spans="3:7" s="56" customFormat="1" ht="15.75">
      <c r="C56" s="99"/>
      <c r="D56" s="100"/>
      <c r="E56" s="101"/>
      <c r="G56" s="96"/>
    </row>
    <row r="57" spans="3:7" s="56" customFormat="1" ht="15.75">
      <c r="C57" s="99"/>
      <c r="D57" s="100"/>
      <c r="E57" s="101"/>
      <c r="G57" s="96"/>
    </row>
    <row r="58" spans="3:7" s="56" customFormat="1" ht="15.75">
      <c r="C58" s="99"/>
      <c r="D58" s="101"/>
      <c r="E58" s="101"/>
      <c r="G58" s="96"/>
    </row>
    <row r="59" spans="3:7" s="56" customFormat="1" ht="15.75">
      <c r="C59" s="97"/>
      <c r="D59" s="100"/>
      <c r="E59" s="101"/>
      <c r="G59" s="96"/>
    </row>
    <row r="60" spans="3:7" s="56" customFormat="1" ht="15.75">
      <c r="C60" s="97"/>
      <c r="D60" s="101"/>
      <c r="E60" s="100"/>
      <c r="G60" s="96"/>
    </row>
    <row r="61" spans="3:7" s="56" customFormat="1" ht="15.75">
      <c r="C61" s="97"/>
      <c r="D61" s="101"/>
      <c r="E61" s="100"/>
      <c r="G61" s="96"/>
    </row>
    <row r="62" spans="3:7" s="56" customFormat="1" ht="15.75">
      <c r="C62" s="97"/>
      <c r="D62" s="101"/>
      <c r="E62" s="100"/>
      <c r="G62" s="96"/>
    </row>
    <row r="63" spans="3:7" s="56" customFormat="1" ht="15.75">
      <c r="C63" s="97"/>
      <c r="D63" s="101"/>
      <c r="E63" s="100"/>
      <c r="G63" s="96"/>
    </row>
    <row r="64" spans="3:7" s="56" customFormat="1" ht="15.75">
      <c r="C64" s="97"/>
      <c r="D64" s="101"/>
      <c r="E64" s="100"/>
      <c r="G64" s="96"/>
    </row>
    <row r="65" spans="3:7" s="56" customFormat="1" ht="15.75">
      <c r="C65" s="97"/>
      <c r="D65" s="101"/>
      <c r="E65" s="100"/>
      <c r="G65" s="96"/>
    </row>
    <row r="66" spans="3:7" s="56" customFormat="1" ht="15.75">
      <c r="C66" s="97"/>
      <c r="D66" s="101"/>
      <c r="E66" s="101"/>
      <c r="G66" s="96"/>
    </row>
    <row r="67" spans="3:7" s="56" customFormat="1" ht="15.75">
      <c r="C67" s="97"/>
      <c r="D67" s="102"/>
      <c r="E67" s="102"/>
      <c r="G67" s="103"/>
    </row>
    <row r="68" spans="3:7" s="56" customFormat="1" ht="15.75">
      <c r="C68" s="97"/>
      <c r="D68" s="102"/>
      <c r="E68" s="102"/>
      <c r="G68" s="96"/>
    </row>
    <row r="69" spans="4:7" s="56" customFormat="1" ht="15.75">
      <c r="D69" s="104"/>
      <c r="E69" s="104"/>
      <c r="G69" s="96"/>
    </row>
    <row r="70" spans="4:7" s="56" customFormat="1" ht="15.75">
      <c r="D70" s="101"/>
      <c r="E70" s="104"/>
      <c r="G70" s="96"/>
    </row>
    <row r="71" spans="4:7" s="56" customFormat="1" ht="15.75">
      <c r="D71" s="101"/>
      <c r="E71" s="104"/>
      <c r="G71" s="96"/>
    </row>
    <row r="72" spans="4:7" s="56" customFormat="1" ht="15.75">
      <c r="D72" s="104"/>
      <c r="E72" s="105"/>
      <c r="G72" s="96"/>
    </row>
    <row r="73" spans="4:7" s="56" customFormat="1" ht="15.75">
      <c r="D73" s="104"/>
      <c r="E73" s="105"/>
      <c r="G73" s="96"/>
    </row>
    <row r="74" spans="4:7" s="56" customFormat="1" ht="15.75">
      <c r="D74" s="104"/>
      <c r="E74" s="104"/>
      <c r="G74" s="96"/>
    </row>
    <row r="75" spans="4:7" s="56" customFormat="1" ht="15.75">
      <c r="D75" s="104"/>
      <c r="E75" s="104"/>
      <c r="G75" s="96"/>
    </row>
    <row r="76" spans="4:7" s="56" customFormat="1" ht="15.75">
      <c r="D76" s="104"/>
      <c r="E76" s="104"/>
      <c r="G76" s="96"/>
    </row>
    <row r="77" spans="4:7" s="56" customFormat="1" ht="15.75">
      <c r="D77" s="104"/>
      <c r="E77" s="104"/>
      <c r="G77" s="96"/>
    </row>
    <row r="78" spans="4:7" s="56" customFormat="1" ht="15.75">
      <c r="D78" s="104"/>
      <c r="E78" s="104"/>
      <c r="G78" s="96"/>
    </row>
    <row r="79" spans="4:7" s="56" customFormat="1" ht="15.75">
      <c r="D79" s="104"/>
      <c r="E79" s="104"/>
      <c r="G79" s="96"/>
    </row>
    <row r="80" spans="4:7" s="56" customFormat="1" ht="15.75">
      <c r="D80" s="104"/>
      <c r="E80" s="104"/>
      <c r="G80" s="96"/>
    </row>
    <row r="81" spans="4:7" s="56" customFormat="1" ht="15.75">
      <c r="D81" s="104"/>
      <c r="E81" s="104"/>
      <c r="G81" s="96"/>
    </row>
    <row r="82" spans="4:7" s="56" customFormat="1" ht="15.75">
      <c r="D82" s="104"/>
      <c r="E82" s="104"/>
      <c r="G82" s="96"/>
    </row>
    <row r="83" spans="4:7" s="56" customFormat="1" ht="15.75">
      <c r="D83" s="104"/>
      <c r="E83" s="104"/>
      <c r="G83" s="96"/>
    </row>
    <row r="84" spans="4:7" s="56" customFormat="1" ht="15.75">
      <c r="D84" s="104"/>
      <c r="E84" s="104"/>
      <c r="G84" s="96"/>
    </row>
    <row r="85" spans="4:7" s="56" customFormat="1" ht="15.75">
      <c r="D85" s="104"/>
      <c r="E85" s="104"/>
      <c r="G85" s="96"/>
    </row>
    <row r="86" spans="4:7" s="56" customFormat="1" ht="15.75">
      <c r="D86" s="104"/>
      <c r="E86" s="104"/>
      <c r="G86" s="96"/>
    </row>
    <row r="87" spans="4:7" s="56" customFormat="1" ht="15.75">
      <c r="D87" s="104"/>
      <c r="E87" s="104"/>
      <c r="G87" s="96"/>
    </row>
    <row r="88" spans="4:7" s="56" customFormat="1" ht="15.75">
      <c r="D88" s="104"/>
      <c r="E88" s="104"/>
      <c r="G88" s="96"/>
    </row>
    <row r="89" spans="4:7" s="56" customFormat="1" ht="15.75">
      <c r="D89" s="104"/>
      <c r="E89" s="104"/>
      <c r="G89" s="96"/>
    </row>
    <row r="90" spans="4:7" s="56" customFormat="1" ht="15.75">
      <c r="D90" s="104"/>
      <c r="E90" s="104"/>
      <c r="G90" s="96"/>
    </row>
    <row r="91" spans="4:7" s="56" customFormat="1" ht="15.75">
      <c r="D91" s="104"/>
      <c r="E91" s="104"/>
      <c r="G91" s="96"/>
    </row>
    <row r="92" spans="4:7" s="56" customFormat="1" ht="15.75">
      <c r="D92" s="104"/>
      <c r="E92" s="104"/>
      <c r="G92" s="96"/>
    </row>
    <row r="93" spans="4:7" s="56" customFormat="1" ht="15.75">
      <c r="D93" s="104"/>
      <c r="E93" s="104"/>
      <c r="G93" s="96"/>
    </row>
    <row r="94" spans="4:7" s="56" customFormat="1" ht="15.75">
      <c r="D94" s="104"/>
      <c r="E94" s="104"/>
      <c r="G94" s="96"/>
    </row>
    <row r="95" spans="4:7" s="56" customFormat="1" ht="15.75">
      <c r="D95" s="104"/>
      <c r="E95" s="104"/>
      <c r="G95" s="96"/>
    </row>
    <row r="96" spans="4:7" s="56" customFormat="1" ht="15.75">
      <c r="D96" s="104"/>
      <c r="E96" s="104"/>
      <c r="G96" s="96"/>
    </row>
    <row r="97" spans="4:7" s="56" customFormat="1" ht="15.75">
      <c r="D97" s="104"/>
      <c r="E97" s="104"/>
      <c r="G97" s="96"/>
    </row>
    <row r="98" spans="4:7" s="56" customFormat="1" ht="15.75">
      <c r="D98" s="104"/>
      <c r="E98" s="104"/>
      <c r="G98" s="96"/>
    </row>
    <row r="99" spans="4:7" s="56" customFormat="1" ht="15.75">
      <c r="D99" s="104"/>
      <c r="E99" s="104"/>
      <c r="G99" s="96"/>
    </row>
    <row r="100" spans="4:7" s="56" customFormat="1" ht="15.75">
      <c r="D100" s="104"/>
      <c r="E100" s="104"/>
      <c r="G100" s="96"/>
    </row>
    <row r="101" spans="4:7" s="56" customFormat="1" ht="15.75">
      <c r="D101" s="104"/>
      <c r="E101" s="104"/>
      <c r="G101" s="96"/>
    </row>
    <row r="102" spans="4:7" s="56" customFormat="1" ht="15.75">
      <c r="D102" s="104"/>
      <c r="E102" s="104"/>
      <c r="G102" s="96"/>
    </row>
    <row r="103" spans="4:7" s="56" customFormat="1" ht="15.75">
      <c r="D103" s="104"/>
      <c r="E103" s="104"/>
      <c r="G103" s="96"/>
    </row>
    <row r="104" spans="4:7" s="56" customFormat="1" ht="15.75">
      <c r="D104" s="104"/>
      <c r="E104" s="104"/>
      <c r="G104" s="96"/>
    </row>
    <row r="105" spans="4:7" s="56" customFormat="1" ht="15.75">
      <c r="D105" s="104"/>
      <c r="E105" s="104"/>
      <c r="G105" s="96"/>
    </row>
    <row r="106" spans="4:7" s="56" customFormat="1" ht="15.75">
      <c r="D106" s="104"/>
      <c r="E106" s="104"/>
      <c r="G106" s="96"/>
    </row>
    <row r="107" spans="4:7" s="56" customFormat="1" ht="15.75">
      <c r="D107" s="104"/>
      <c r="E107" s="104"/>
      <c r="G107" s="96"/>
    </row>
    <row r="108" spans="4:7" s="56" customFormat="1" ht="15.75">
      <c r="D108" s="104"/>
      <c r="E108" s="104"/>
      <c r="G108" s="96"/>
    </row>
    <row r="109" spans="4:7" s="56" customFormat="1" ht="15.75">
      <c r="D109" s="104"/>
      <c r="E109" s="104"/>
      <c r="G109" s="96"/>
    </row>
    <row r="110" spans="4:7" s="56" customFormat="1" ht="15.75">
      <c r="D110" s="104"/>
      <c r="E110" s="104"/>
      <c r="G110" s="96"/>
    </row>
    <row r="111" spans="4:7" s="56" customFormat="1" ht="15.75">
      <c r="D111" s="104"/>
      <c r="E111" s="104"/>
      <c r="G111" s="96"/>
    </row>
    <row r="112" spans="4:7" s="56" customFormat="1" ht="15.75">
      <c r="D112" s="104"/>
      <c r="E112" s="104"/>
      <c r="G112" s="96"/>
    </row>
    <row r="113" spans="4:7" s="56" customFormat="1" ht="15.75">
      <c r="D113" s="104"/>
      <c r="E113" s="104"/>
      <c r="G113" s="96"/>
    </row>
    <row r="114" spans="4:7" s="56" customFormat="1" ht="15.75">
      <c r="D114" s="104"/>
      <c r="E114" s="104"/>
      <c r="G114" s="96"/>
    </row>
    <row r="115" spans="4:7" s="56" customFormat="1" ht="15.75">
      <c r="D115" s="104"/>
      <c r="E115" s="104"/>
      <c r="G115" s="96"/>
    </row>
    <row r="116" spans="4:7" s="56" customFormat="1" ht="15.75">
      <c r="D116" s="104"/>
      <c r="E116" s="104"/>
      <c r="G116" s="96"/>
    </row>
    <row r="117" spans="4:7" s="56" customFormat="1" ht="15.75">
      <c r="D117" s="104"/>
      <c r="E117" s="104"/>
      <c r="G117" s="96"/>
    </row>
    <row r="118" spans="4:7" s="56" customFormat="1" ht="15.75">
      <c r="D118" s="104"/>
      <c r="E118" s="104"/>
      <c r="G118" s="96"/>
    </row>
    <row r="119" spans="4:7" s="56" customFormat="1" ht="15.75">
      <c r="D119" s="104"/>
      <c r="E119" s="104"/>
      <c r="G119" s="96"/>
    </row>
    <row r="120" spans="4:7" s="56" customFormat="1" ht="15.75">
      <c r="D120" s="104"/>
      <c r="E120" s="104"/>
      <c r="G120" s="96"/>
    </row>
    <row r="121" spans="4:7" s="56" customFormat="1" ht="15.75">
      <c r="D121" s="104"/>
      <c r="E121" s="104"/>
      <c r="G121" s="96"/>
    </row>
    <row r="122" spans="4:7" s="56" customFormat="1" ht="15.75">
      <c r="D122" s="104"/>
      <c r="E122" s="104"/>
      <c r="G122" s="96"/>
    </row>
    <row r="123" spans="4:7" s="56" customFormat="1" ht="15.75">
      <c r="D123" s="104"/>
      <c r="E123" s="104"/>
      <c r="G123" s="96"/>
    </row>
    <row r="124" spans="4:8" s="56" customFormat="1" ht="15.75">
      <c r="D124" s="104"/>
      <c r="E124" s="104"/>
      <c r="G124" s="72"/>
      <c r="H124" s="26"/>
    </row>
    <row r="125" spans="2:5" ht="15.75">
      <c r="B125" s="56"/>
      <c r="C125" s="56"/>
      <c r="D125" s="104"/>
      <c r="E125" s="104"/>
    </row>
  </sheetData>
  <sheetProtection/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1:L100"/>
  <sheetViews>
    <sheetView zoomScaleSheetLayoutView="100" zoomScalePageLayoutView="0" workbookViewId="0" topLeftCell="B73">
      <selection activeCell="K90" sqref="K90"/>
    </sheetView>
  </sheetViews>
  <sheetFormatPr defaultColWidth="9.140625" defaultRowHeight="21.75"/>
  <cols>
    <col min="1" max="1" width="1.1484375" style="107" hidden="1" customWidth="1"/>
    <col min="2" max="3" width="16.140625" style="107" customWidth="1"/>
    <col min="4" max="4" width="32.57421875" style="107" customWidth="1"/>
    <col min="5" max="5" width="7.8515625" style="107" customWidth="1"/>
    <col min="6" max="6" width="16.00390625" style="107" customWidth="1"/>
    <col min="7" max="7" width="2.7109375" style="107" customWidth="1"/>
    <col min="8" max="9" width="2.8515625" style="107" customWidth="1"/>
    <col min="10" max="10" width="11.8515625" style="107" customWidth="1"/>
    <col min="11" max="11" width="14.00390625" style="107" customWidth="1"/>
    <col min="12" max="16384" width="9.140625" style="107" customWidth="1"/>
  </cols>
  <sheetData>
    <row r="1" spans="2:6" ht="23.25" customHeight="1">
      <c r="B1" s="382" t="s">
        <v>131</v>
      </c>
      <c r="C1" s="382"/>
      <c r="D1" s="382"/>
      <c r="E1" s="382"/>
      <c r="F1" s="382"/>
    </row>
    <row r="2" spans="2:6" ht="23.25" customHeight="1">
      <c r="B2" s="382" t="s">
        <v>421</v>
      </c>
      <c r="C2" s="382"/>
      <c r="D2" s="382"/>
      <c r="E2" s="382"/>
      <c r="F2" s="382"/>
    </row>
    <row r="3" spans="2:6" ht="23.25" customHeight="1">
      <c r="B3" s="108"/>
      <c r="C3" s="108"/>
      <c r="D3" s="108"/>
      <c r="E3" s="109" t="s">
        <v>491</v>
      </c>
      <c r="F3" s="109"/>
    </row>
    <row r="4" spans="2:6" ht="23.25" customHeight="1">
      <c r="B4" s="382" t="s">
        <v>58</v>
      </c>
      <c r="C4" s="382"/>
      <c r="D4" s="382"/>
      <c r="E4" s="382"/>
      <c r="F4" s="382"/>
    </row>
    <row r="5" spans="2:6" ht="23.25" customHeight="1">
      <c r="B5" s="108"/>
      <c r="C5" s="108"/>
      <c r="D5" s="109" t="s">
        <v>579</v>
      </c>
      <c r="E5" s="109"/>
      <c r="F5" s="108"/>
    </row>
    <row r="6" spans="2:6" ht="5.25" customHeight="1" thickBot="1">
      <c r="B6" s="110"/>
      <c r="C6" s="110"/>
      <c r="D6" s="110"/>
      <c r="E6" s="110"/>
      <c r="F6" s="110"/>
    </row>
    <row r="7" spans="2:6" ht="18" thickTop="1">
      <c r="B7" s="383" t="s">
        <v>33</v>
      </c>
      <c r="C7" s="384"/>
      <c r="D7" s="111"/>
      <c r="E7" s="112"/>
      <c r="F7" s="113" t="s">
        <v>36</v>
      </c>
    </row>
    <row r="8" spans="2:6" ht="17.25">
      <c r="B8" s="114" t="s">
        <v>34</v>
      </c>
      <c r="C8" s="114" t="s">
        <v>35</v>
      </c>
      <c r="D8" s="33" t="s">
        <v>27</v>
      </c>
      <c r="E8" s="115" t="s">
        <v>28</v>
      </c>
      <c r="F8" s="116" t="s">
        <v>35</v>
      </c>
    </row>
    <row r="9" spans="2:6" ht="18" thickBot="1">
      <c r="B9" s="117" t="s">
        <v>20</v>
      </c>
      <c r="C9" s="117" t="s">
        <v>20</v>
      </c>
      <c r="D9" s="118"/>
      <c r="E9" s="119"/>
      <c r="F9" s="120" t="s">
        <v>20</v>
      </c>
    </row>
    <row r="10" spans="2:6" ht="18" thickTop="1">
      <c r="B10" s="121"/>
      <c r="C10" s="122">
        <v>11805463.47</v>
      </c>
      <c r="D10" s="107" t="s">
        <v>37</v>
      </c>
      <c r="E10" s="112"/>
      <c r="F10" s="123">
        <v>11188778.07</v>
      </c>
    </row>
    <row r="11" spans="2:6" ht="17.25">
      <c r="B11" s="121"/>
      <c r="C11" s="123"/>
      <c r="D11" s="124" t="s">
        <v>481</v>
      </c>
      <c r="E11" s="125"/>
      <c r="F11" s="123"/>
    </row>
    <row r="12" spans="2:6" ht="17.25">
      <c r="B12" s="121">
        <v>79000</v>
      </c>
      <c r="C12" s="123"/>
      <c r="D12" s="107" t="s">
        <v>38</v>
      </c>
      <c r="E12" s="125">
        <v>100</v>
      </c>
      <c r="F12" s="126">
        <f>หมายเหตุประกอบงบ!C4</f>
        <v>0</v>
      </c>
    </row>
    <row r="13" spans="2:6" ht="17.25">
      <c r="B13" s="121">
        <v>13650</v>
      </c>
      <c r="C13" s="123">
        <v>19641</v>
      </c>
      <c r="D13" s="107" t="s">
        <v>39</v>
      </c>
      <c r="E13" s="125">
        <v>120</v>
      </c>
      <c r="F13" s="126">
        <f>หมายเหตุประกอบงบ!C7</f>
        <v>1562</v>
      </c>
    </row>
    <row r="14" spans="2:6" ht="17.25">
      <c r="B14" s="121">
        <v>39745</v>
      </c>
      <c r="C14" s="123">
        <v>15362.57</v>
      </c>
      <c r="D14" s="107" t="s">
        <v>40</v>
      </c>
      <c r="E14" s="125">
        <v>200</v>
      </c>
      <c r="F14" s="126">
        <f>หมายเหตุประกอบงบ!C17</f>
        <v>15362.57</v>
      </c>
    </row>
    <row r="15" spans="2:6" ht="17.25">
      <c r="B15" s="127">
        <v>0</v>
      </c>
      <c r="C15" s="123"/>
      <c r="D15" s="107" t="s">
        <v>41</v>
      </c>
      <c r="E15" s="125">
        <v>250</v>
      </c>
      <c r="F15" s="126"/>
    </row>
    <row r="16" spans="2:6" ht="17.25">
      <c r="B16" s="121">
        <v>18000</v>
      </c>
      <c r="C16" s="126">
        <v>7000</v>
      </c>
      <c r="D16" s="107" t="s">
        <v>42</v>
      </c>
      <c r="E16" s="125">
        <v>300</v>
      </c>
      <c r="F16" s="126">
        <f>หมายเหตุประกอบงบ!C19</f>
        <v>0</v>
      </c>
    </row>
    <row r="17" spans="2:6" ht="17.25">
      <c r="B17" s="121">
        <v>0</v>
      </c>
      <c r="C17" s="123"/>
      <c r="D17" s="107" t="s">
        <v>68</v>
      </c>
      <c r="E17" s="125">
        <v>350</v>
      </c>
      <c r="F17" s="126"/>
    </row>
    <row r="18" spans="2:6" ht="17.25">
      <c r="B18" s="121">
        <v>7483331</v>
      </c>
      <c r="C18" s="123">
        <v>1751867.14</v>
      </c>
      <c r="D18" s="107" t="s">
        <v>43</v>
      </c>
      <c r="E18" s="125">
        <v>1000</v>
      </c>
      <c r="F18" s="126">
        <f>หมายเหตุประกอบงบ!C22</f>
        <v>1253280.3900000001</v>
      </c>
    </row>
    <row r="19" spans="2:6" ht="17.25">
      <c r="B19" s="121">
        <v>6885347</v>
      </c>
      <c r="C19" s="126"/>
      <c r="D19" s="107" t="s">
        <v>44</v>
      </c>
      <c r="E19" s="125">
        <v>2000</v>
      </c>
      <c r="F19" s="123"/>
    </row>
    <row r="20" spans="2:6" ht="18" thickBot="1">
      <c r="B20" s="128">
        <f>SUM(B12:B19)</f>
        <v>14519073</v>
      </c>
      <c r="C20" s="129">
        <f>SUM(C12:C19)</f>
        <v>1793870.71</v>
      </c>
      <c r="E20" s="125"/>
      <c r="F20" s="130">
        <f>SUM(F12:F19)</f>
        <v>1270204.9600000002</v>
      </c>
    </row>
    <row r="21" spans="2:6" ht="18" thickTop="1">
      <c r="B21" s="131"/>
      <c r="C21" s="123">
        <v>288000</v>
      </c>
      <c r="D21" s="107" t="s">
        <v>425</v>
      </c>
      <c r="E21" s="125"/>
      <c r="F21" s="133">
        <v>288000</v>
      </c>
    </row>
    <row r="22" spans="2:6" ht="17.25">
      <c r="B22" s="131"/>
      <c r="C22" s="123"/>
      <c r="D22" s="107" t="s">
        <v>430</v>
      </c>
      <c r="E22" s="125"/>
      <c r="F22" s="133"/>
    </row>
    <row r="23" spans="2:6" ht="17.25">
      <c r="B23" s="131"/>
      <c r="C23" s="123">
        <v>1134000</v>
      </c>
      <c r="D23" s="107" t="s">
        <v>509</v>
      </c>
      <c r="E23" s="125">
        <v>3000</v>
      </c>
      <c r="F23" s="133">
        <v>0</v>
      </c>
    </row>
    <row r="24" spans="2:6" ht="17.25">
      <c r="B24" s="131"/>
      <c r="C24" s="123">
        <v>174500</v>
      </c>
      <c r="D24" s="107" t="s">
        <v>510</v>
      </c>
      <c r="E24" s="125">
        <v>3000</v>
      </c>
      <c r="F24" s="133">
        <v>0</v>
      </c>
    </row>
    <row r="25" spans="3:6" ht="17.25">
      <c r="C25" s="123"/>
      <c r="D25" s="107" t="s">
        <v>193</v>
      </c>
      <c r="E25" s="134">
        <v>602</v>
      </c>
      <c r="F25" s="123"/>
    </row>
    <row r="26" spans="3:6" ht="17.25">
      <c r="C26" s="123">
        <v>2</v>
      </c>
      <c r="D26" s="107" t="s">
        <v>132</v>
      </c>
      <c r="E26" s="134">
        <v>600</v>
      </c>
      <c r="F26" s="123">
        <v>0</v>
      </c>
    </row>
    <row r="27" spans="3:6" ht="17.25">
      <c r="C27" s="123"/>
      <c r="D27" s="107" t="s">
        <v>219</v>
      </c>
      <c r="E27" s="134"/>
      <c r="F27" s="123"/>
    </row>
    <row r="28" spans="3:6" ht="17.25">
      <c r="C28" s="123">
        <v>31516.57</v>
      </c>
      <c r="D28" s="107" t="s">
        <v>151</v>
      </c>
      <c r="E28" s="134">
        <v>900</v>
      </c>
      <c r="F28" s="133">
        <f>หมายเหตุประกอบงบ!C58</f>
        <v>12386.44</v>
      </c>
    </row>
    <row r="29" spans="3:6" ht="17.25">
      <c r="C29" s="123">
        <v>1380</v>
      </c>
      <c r="D29" s="107" t="s">
        <v>77</v>
      </c>
      <c r="E29" s="134">
        <v>700</v>
      </c>
      <c r="F29" s="123">
        <v>0</v>
      </c>
    </row>
    <row r="30" spans="3:6" ht="17.25">
      <c r="C30" s="123"/>
      <c r="D30" s="107" t="s">
        <v>410</v>
      </c>
      <c r="E30" s="134"/>
      <c r="F30" s="123"/>
    </row>
    <row r="31" spans="3:6" ht="17.25">
      <c r="C31" s="123"/>
      <c r="D31" s="107" t="s">
        <v>424</v>
      </c>
      <c r="E31" s="134"/>
      <c r="F31" s="123"/>
    </row>
    <row r="32" spans="3:6" ht="17.25">
      <c r="C32" s="123">
        <v>62000</v>
      </c>
      <c r="D32" s="107" t="s">
        <v>133</v>
      </c>
      <c r="E32" s="134">
        <v>90</v>
      </c>
      <c r="F32" s="123">
        <v>60000</v>
      </c>
    </row>
    <row r="33" spans="3:6" ht="17.25">
      <c r="C33" s="123">
        <v>651000</v>
      </c>
      <c r="D33" s="107" t="s">
        <v>511</v>
      </c>
      <c r="E33" s="134"/>
      <c r="F33" s="123">
        <v>248500</v>
      </c>
    </row>
    <row r="34" spans="3:6" ht="17.25">
      <c r="C34" s="123">
        <v>0</v>
      </c>
      <c r="D34" s="107" t="s">
        <v>497</v>
      </c>
      <c r="E34" s="134"/>
      <c r="F34" s="123">
        <v>0</v>
      </c>
    </row>
    <row r="35" spans="3:6" ht="17.25">
      <c r="C35" s="123"/>
      <c r="D35" s="107" t="s">
        <v>496</v>
      </c>
      <c r="E35" s="125"/>
      <c r="F35" s="123"/>
    </row>
    <row r="36" spans="3:6" ht="17.25">
      <c r="C36" s="135">
        <f>SUM(C21:C35)</f>
        <v>2342398.5700000003</v>
      </c>
      <c r="E36" s="125"/>
      <c r="F36" s="135">
        <f>SUM(F21:F35)</f>
        <v>608886.44</v>
      </c>
    </row>
    <row r="37" spans="3:6" ht="18" thickBot="1">
      <c r="C37" s="129">
        <f>SUM(C36,C20)</f>
        <v>4136269.2800000003</v>
      </c>
      <c r="D37" s="107" t="s">
        <v>45</v>
      </c>
      <c r="E37" s="136"/>
      <c r="F37" s="130">
        <f>SUM(F36,F20)</f>
        <v>1879091.4000000001</v>
      </c>
    </row>
    <row r="38" spans="3:6" ht="18" thickTop="1">
      <c r="C38" s="131"/>
      <c r="E38" s="137"/>
      <c r="F38" s="131"/>
    </row>
    <row r="39" spans="3:6" ht="17.25">
      <c r="C39" s="131"/>
      <c r="E39" s="137"/>
      <c r="F39" s="131"/>
    </row>
    <row r="40" spans="3:6" ht="17.25">
      <c r="C40" s="131"/>
      <c r="E40" s="137"/>
      <c r="F40" s="131"/>
    </row>
    <row r="41" spans="3:6" ht="17.25">
      <c r="C41" s="131"/>
      <c r="E41" s="137"/>
      <c r="F41" s="131"/>
    </row>
    <row r="42" spans="3:6" ht="17.25">
      <c r="C42" s="131"/>
      <c r="E42" s="137"/>
      <c r="F42" s="131"/>
    </row>
    <row r="43" spans="3:6" ht="17.25">
      <c r="C43" s="131"/>
      <c r="E43" s="137"/>
      <c r="F43" s="131"/>
    </row>
    <row r="44" spans="3:6" ht="17.25">
      <c r="C44" s="131"/>
      <c r="E44" s="137"/>
      <c r="F44" s="131"/>
    </row>
    <row r="45" spans="3:6" ht="17.25">
      <c r="C45" s="131"/>
      <c r="E45" s="137"/>
      <c r="F45" s="131"/>
    </row>
    <row r="46" spans="3:6" ht="17.25">
      <c r="C46" s="131"/>
      <c r="E46" s="137"/>
      <c r="F46" s="131"/>
    </row>
    <row r="47" spans="3:6" ht="17.25">
      <c r="C47" s="131"/>
      <c r="E47" s="137"/>
      <c r="F47" s="131"/>
    </row>
    <row r="48" spans="3:6" ht="17.25">
      <c r="C48" s="131"/>
      <c r="E48" s="137"/>
      <c r="F48" s="131"/>
    </row>
    <row r="49" spans="3:6" ht="17.25">
      <c r="C49" s="131"/>
      <c r="E49" s="137"/>
      <c r="F49" s="131"/>
    </row>
    <row r="50" spans="3:6" ht="17.25">
      <c r="C50" s="131"/>
      <c r="E50" s="137"/>
      <c r="F50" s="131"/>
    </row>
    <row r="51" spans="3:6" ht="17.25">
      <c r="C51" s="131"/>
      <c r="E51" s="137"/>
      <c r="F51" s="131"/>
    </row>
    <row r="52" spans="3:6" ht="17.25">
      <c r="C52" s="131"/>
      <c r="E52" s="137"/>
      <c r="F52" s="131"/>
    </row>
    <row r="53" spans="3:6" ht="17.25">
      <c r="C53" s="131"/>
      <c r="E53" s="137"/>
      <c r="F53" s="131"/>
    </row>
    <row r="54" spans="3:6" ht="18" thickBot="1">
      <c r="C54" s="131"/>
      <c r="E54" s="137"/>
      <c r="F54" s="131"/>
    </row>
    <row r="55" spans="2:6" ht="17.25" customHeight="1" thickTop="1">
      <c r="B55" s="385" t="s">
        <v>33</v>
      </c>
      <c r="C55" s="386"/>
      <c r="D55" s="138"/>
      <c r="E55" s="139"/>
      <c r="F55" s="113" t="s">
        <v>36</v>
      </c>
    </row>
    <row r="56" spans="2:6" ht="17.25" customHeight="1">
      <c r="B56" s="114" t="s">
        <v>34</v>
      </c>
      <c r="C56" s="116" t="s">
        <v>35</v>
      </c>
      <c r="D56" s="34" t="s">
        <v>27</v>
      </c>
      <c r="E56" s="115" t="s">
        <v>28</v>
      </c>
      <c r="F56" s="116" t="s">
        <v>35</v>
      </c>
    </row>
    <row r="57" spans="2:6" ht="17.25" customHeight="1" thickBot="1">
      <c r="B57" s="117" t="s">
        <v>20</v>
      </c>
      <c r="C57" s="120" t="s">
        <v>20</v>
      </c>
      <c r="D57" s="110"/>
      <c r="E57" s="119"/>
      <c r="F57" s="120" t="s">
        <v>20</v>
      </c>
    </row>
    <row r="58" spans="2:10" ht="17.25" customHeight="1" thickTop="1">
      <c r="B58" s="121"/>
      <c r="C58" s="123"/>
      <c r="D58" s="124" t="s">
        <v>46</v>
      </c>
      <c r="E58" s="134"/>
      <c r="F58" s="123"/>
      <c r="J58" s="140"/>
    </row>
    <row r="59" spans="2:10" ht="17.25" customHeight="1">
      <c r="B59" s="141">
        <v>485369</v>
      </c>
      <c r="C59" s="142">
        <v>94721</v>
      </c>
      <c r="D59" s="143" t="s">
        <v>47</v>
      </c>
      <c r="E59" s="144">
        <v>5000</v>
      </c>
      <c r="F59" s="142">
        <v>83639</v>
      </c>
      <c r="J59" s="145"/>
    </row>
    <row r="60" spans="2:11" ht="17.25" customHeight="1">
      <c r="B60" s="141">
        <v>2779800</v>
      </c>
      <c r="C60" s="142">
        <v>687860</v>
      </c>
      <c r="D60" s="143" t="s">
        <v>48</v>
      </c>
      <c r="E60" s="144">
        <v>5100</v>
      </c>
      <c r="F60" s="142">
        <v>229160</v>
      </c>
      <c r="J60" s="107" t="s">
        <v>447</v>
      </c>
      <c r="K60" s="146">
        <f>C59+C60+C61+C62+C63+C64+C66+C68+C69+C71+C73+C75</f>
        <v>1511813.6</v>
      </c>
    </row>
    <row r="61" spans="2:10" ht="17.25" customHeight="1">
      <c r="B61" s="141">
        <v>103200</v>
      </c>
      <c r="C61" s="142">
        <v>25320</v>
      </c>
      <c r="D61" s="143" t="s">
        <v>49</v>
      </c>
      <c r="E61" s="144">
        <v>5120</v>
      </c>
      <c r="F61" s="142">
        <v>8440</v>
      </c>
      <c r="J61" s="145"/>
    </row>
    <row r="62" spans="2:10" ht="17.25" customHeight="1">
      <c r="B62" s="141">
        <v>876240</v>
      </c>
      <c r="C62" s="142">
        <v>219060</v>
      </c>
      <c r="D62" s="143" t="s">
        <v>50</v>
      </c>
      <c r="E62" s="144">
        <v>5130</v>
      </c>
      <c r="F62" s="142">
        <v>73020</v>
      </c>
      <c r="J62" s="145"/>
    </row>
    <row r="63" spans="2:10" ht="17.25" customHeight="1">
      <c r="B63" s="141">
        <v>1988015</v>
      </c>
      <c r="C63" s="142">
        <v>360552</v>
      </c>
      <c r="D63" s="143" t="s">
        <v>51</v>
      </c>
      <c r="E63" s="144">
        <v>5200</v>
      </c>
      <c r="F63" s="142">
        <v>131418.5</v>
      </c>
      <c r="J63" s="145"/>
    </row>
    <row r="64" spans="2:12" ht="17.25" customHeight="1">
      <c r="B64" s="141">
        <v>1045613</v>
      </c>
      <c r="C64" s="142">
        <v>51452.96</v>
      </c>
      <c r="D64" s="143" t="s">
        <v>52</v>
      </c>
      <c r="E64" s="144">
        <v>5250</v>
      </c>
      <c r="F64" s="142">
        <v>17991.9</v>
      </c>
      <c r="J64" s="145"/>
      <c r="K64" s="147"/>
      <c r="L64" s="146"/>
    </row>
    <row r="65" spans="2:12" ht="17.25" customHeight="1">
      <c r="B65" s="141">
        <v>1389387</v>
      </c>
      <c r="C65" s="142">
        <v>190000</v>
      </c>
      <c r="D65" s="143" t="s">
        <v>52</v>
      </c>
      <c r="E65" s="144">
        <v>6250</v>
      </c>
      <c r="F65" s="142">
        <v>190000</v>
      </c>
      <c r="J65" s="145"/>
      <c r="K65" s="147"/>
      <c r="L65" s="146"/>
    </row>
    <row r="66" spans="2:10" ht="17.25" customHeight="1">
      <c r="B66" s="141">
        <v>250000</v>
      </c>
      <c r="C66" s="142">
        <v>58147.05</v>
      </c>
      <c r="D66" s="143" t="s">
        <v>53</v>
      </c>
      <c r="E66" s="144">
        <v>5270</v>
      </c>
      <c r="F66" s="142">
        <v>13285</v>
      </c>
      <c r="J66" s="145"/>
    </row>
    <row r="67" spans="2:10" ht="17.25" customHeight="1">
      <c r="B67" s="141">
        <v>952560</v>
      </c>
      <c r="C67" s="142">
        <v>44450.56</v>
      </c>
      <c r="D67" s="143" t="s">
        <v>53</v>
      </c>
      <c r="E67" s="144">
        <v>6270</v>
      </c>
      <c r="F67" s="142">
        <v>44450.56</v>
      </c>
      <c r="J67" s="145"/>
    </row>
    <row r="68" spans="2:10" ht="17.25" customHeight="1">
      <c r="B68" s="141">
        <v>159000</v>
      </c>
      <c r="C68" s="142">
        <v>14700.59</v>
      </c>
      <c r="D68" s="143" t="s">
        <v>54</v>
      </c>
      <c r="E68" s="144">
        <v>5300</v>
      </c>
      <c r="F68" s="142">
        <v>3849.37</v>
      </c>
      <c r="J68" s="145"/>
    </row>
    <row r="69" spans="2:10" ht="17.25" customHeight="1">
      <c r="B69" s="141">
        <v>0</v>
      </c>
      <c r="C69" s="142">
        <v>0</v>
      </c>
      <c r="D69" s="143" t="s">
        <v>55</v>
      </c>
      <c r="E69" s="144">
        <v>5400</v>
      </c>
      <c r="F69" s="142">
        <v>0</v>
      </c>
      <c r="J69" s="145"/>
    </row>
    <row r="70" spans="2:10" ht="17.25" customHeight="1">
      <c r="B70" s="141">
        <v>1290200</v>
      </c>
      <c r="C70" s="142">
        <v>481685</v>
      </c>
      <c r="D70" s="143" t="s">
        <v>55</v>
      </c>
      <c r="E70" s="144">
        <v>6400</v>
      </c>
      <c r="F70" s="142">
        <v>437685</v>
      </c>
      <c r="J70" s="145"/>
    </row>
    <row r="71" spans="2:10" ht="17.25" customHeight="1">
      <c r="B71" s="141">
        <v>0</v>
      </c>
      <c r="C71" s="142">
        <v>0</v>
      </c>
      <c r="D71" s="143" t="s">
        <v>56</v>
      </c>
      <c r="E71" s="144">
        <v>5450</v>
      </c>
      <c r="F71" s="142">
        <v>0</v>
      </c>
      <c r="J71" s="145"/>
    </row>
    <row r="72" spans="2:10" ht="17.25" customHeight="1">
      <c r="B72" s="141">
        <v>185200</v>
      </c>
      <c r="C72" s="142">
        <v>0</v>
      </c>
      <c r="D72" s="143" t="s">
        <v>56</v>
      </c>
      <c r="E72" s="144">
        <v>6450</v>
      </c>
      <c r="F72" s="142">
        <v>0</v>
      </c>
      <c r="J72" s="145"/>
    </row>
    <row r="73" spans="2:10" ht="17.25" customHeight="1">
      <c r="B73" s="141">
        <v>0</v>
      </c>
      <c r="C73" s="142">
        <v>0</v>
      </c>
      <c r="D73" s="143" t="s">
        <v>57</v>
      </c>
      <c r="E73" s="144">
        <v>5500</v>
      </c>
      <c r="F73" s="142">
        <v>0</v>
      </c>
      <c r="J73" s="145"/>
    </row>
    <row r="74" spans="2:10" ht="17.25" customHeight="1">
      <c r="B74" s="141">
        <v>1150000</v>
      </c>
      <c r="C74" s="142">
        <v>0</v>
      </c>
      <c r="D74" s="143" t="s">
        <v>57</v>
      </c>
      <c r="E74" s="144">
        <v>6500</v>
      </c>
      <c r="F74" s="142">
        <v>0</v>
      </c>
      <c r="J74" s="145"/>
    </row>
    <row r="75" spans="2:10" ht="17.25" customHeight="1">
      <c r="B75" s="141">
        <v>0</v>
      </c>
      <c r="C75" s="142">
        <v>0</v>
      </c>
      <c r="D75" s="143" t="s">
        <v>185</v>
      </c>
      <c r="E75" s="144">
        <v>5550</v>
      </c>
      <c r="F75" s="142">
        <v>0</v>
      </c>
      <c r="J75" s="145"/>
    </row>
    <row r="76" spans="2:10" ht="17.25" customHeight="1">
      <c r="B76" s="121">
        <v>1748000</v>
      </c>
      <c r="C76" s="142">
        <v>371000</v>
      </c>
      <c r="D76" s="107" t="s">
        <v>185</v>
      </c>
      <c r="E76" s="134">
        <v>6550</v>
      </c>
      <c r="F76" s="123">
        <v>247500</v>
      </c>
      <c r="J76" s="145"/>
    </row>
    <row r="77" spans="2:10" ht="17.25" customHeight="1" thickBot="1">
      <c r="B77" s="128">
        <f>SUM(B59:B76)</f>
        <v>14402584</v>
      </c>
      <c r="C77" s="148">
        <f>SUM(C59:C76)</f>
        <v>2598949.16</v>
      </c>
      <c r="D77" s="149"/>
      <c r="E77" s="134"/>
      <c r="F77" s="130">
        <f>SUM(F59:F76)</f>
        <v>1480439.33</v>
      </c>
      <c r="J77" s="140"/>
    </row>
    <row r="78" spans="2:10" ht="17.25" customHeight="1" thickTop="1">
      <c r="B78" s="150"/>
      <c r="C78" s="151">
        <v>490000</v>
      </c>
      <c r="D78" s="152" t="s">
        <v>77</v>
      </c>
      <c r="E78" s="115">
        <v>700</v>
      </c>
      <c r="F78" s="153">
        <v>147000</v>
      </c>
      <c r="J78" s="140"/>
    </row>
    <row r="79" spans="2:10" ht="17.25" customHeight="1">
      <c r="B79" s="150"/>
      <c r="C79" s="151">
        <v>0</v>
      </c>
      <c r="D79" s="152" t="s">
        <v>431</v>
      </c>
      <c r="E79" s="115"/>
      <c r="F79" s="153">
        <v>0</v>
      </c>
      <c r="J79" s="140"/>
    </row>
    <row r="80" spans="2:10" ht="17.25" customHeight="1">
      <c r="B80" s="150"/>
      <c r="C80" s="151">
        <v>576500</v>
      </c>
      <c r="D80" s="152" t="s">
        <v>422</v>
      </c>
      <c r="E80" s="115"/>
      <c r="F80" s="153">
        <v>1500</v>
      </c>
      <c r="J80" s="140"/>
    </row>
    <row r="81" spans="2:10" ht="17.25" customHeight="1">
      <c r="B81" s="150"/>
      <c r="C81" s="151">
        <v>24000</v>
      </c>
      <c r="D81" s="152" t="s">
        <v>423</v>
      </c>
      <c r="E81" s="115"/>
      <c r="F81" s="153">
        <v>0</v>
      </c>
      <c r="J81" s="140"/>
    </row>
    <row r="82" spans="2:10" ht="17.25" customHeight="1">
      <c r="B82" s="150"/>
      <c r="C82" s="151">
        <v>0</v>
      </c>
      <c r="D82" s="152" t="s">
        <v>445</v>
      </c>
      <c r="E82" s="115"/>
      <c r="F82" s="153">
        <v>0</v>
      </c>
      <c r="J82" s="140"/>
    </row>
    <row r="83" spans="2:6" ht="17.25" customHeight="1">
      <c r="B83" s="150"/>
      <c r="C83" s="151">
        <v>651434</v>
      </c>
      <c r="D83" s="152" t="s">
        <v>219</v>
      </c>
      <c r="E83" s="115"/>
      <c r="F83" s="153">
        <v>651434</v>
      </c>
    </row>
    <row r="84" spans="2:6" ht="17.25" customHeight="1">
      <c r="B84" s="150"/>
      <c r="C84" s="151">
        <v>116346.5</v>
      </c>
      <c r="D84" s="152" t="s">
        <v>132</v>
      </c>
      <c r="E84" s="115"/>
      <c r="F84" s="153">
        <v>0</v>
      </c>
    </row>
    <row r="85" spans="2:6" ht="17.25" customHeight="1">
      <c r="B85" s="133"/>
      <c r="C85" s="154">
        <v>62013.27</v>
      </c>
      <c r="D85" s="152" t="s">
        <v>152</v>
      </c>
      <c r="E85" s="134">
        <v>900</v>
      </c>
      <c r="F85" s="133">
        <f>หมายเหตุประกอบงบ!C72</f>
        <v>12006.32</v>
      </c>
    </row>
    <row r="86" spans="2:6" ht="17.25" customHeight="1">
      <c r="B86" s="155"/>
      <c r="C86" s="154">
        <v>645000</v>
      </c>
      <c r="D86" s="156" t="s">
        <v>448</v>
      </c>
      <c r="E86" s="134"/>
      <c r="F86" s="123">
        <v>0</v>
      </c>
    </row>
    <row r="87" spans="2:6" ht="17.25" customHeight="1">
      <c r="B87" s="155"/>
      <c r="C87" s="151">
        <v>182000</v>
      </c>
      <c r="D87" s="156" t="s">
        <v>134</v>
      </c>
      <c r="E87" s="157">
        <v>90</v>
      </c>
      <c r="F87" s="142">
        <v>180000</v>
      </c>
    </row>
    <row r="88" spans="3:6" ht="17.25" customHeight="1">
      <c r="C88" s="158">
        <f>SUM(C78:C87)</f>
        <v>2747293.77</v>
      </c>
      <c r="D88" s="143"/>
      <c r="E88" s="159"/>
      <c r="F88" s="160">
        <f>SUM(F78:F87)</f>
        <v>991940.32</v>
      </c>
    </row>
    <row r="89" spans="3:6" ht="17.25" customHeight="1">
      <c r="C89" s="135">
        <f>SUM(C88,C77)</f>
        <v>5346242.93</v>
      </c>
      <c r="D89" s="161" t="s">
        <v>147</v>
      </c>
      <c r="E89" s="155"/>
      <c r="F89" s="162">
        <f>SUM(F88,F77)</f>
        <v>2472379.65</v>
      </c>
    </row>
    <row r="90" spans="3:6" ht="17.25" customHeight="1">
      <c r="C90" s="123">
        <f>C37-C89</f>
        <v>-1209973.6499999994</v>
      </c>
      <c r="D90" s="163" t="s">
        <v>198</v>
      </c>
      <c r="E90" s="155"/>
      <c r="F90" s="164">
        <f>F37-F89</f>
        <v>-593288.2499999998</v>
      </c>
    </row>
    <row r="91" spans="3:6" ht="17.25" customHeight="1">
      <c r="C91" s="123"/>
      <c r="D91" s="161" t="s">
        <v>194</v>
      </c>
      <c r="E91" s="155"/>
      <c r="F91" s="123"/>
    </row>
    <row r="92" spans="3:6" ht="17.25" customHeight="1">
      <c r="C92" s="123">
        <v>0</v>
      </c>
      <c r="D92" s="163" t="s">
        <v>199</v>
      </c>
      <c r="E92" s="155"/>
      <c r="F92" s="165"/>
    </row>
    <row r="93" spans="3:11" ht="17.25" customHeight="1" thickBot="1">
      <c r="C93" s="129">
        <f>C10+C90</f>
        <v>10595489.82</v>
      </c>
      <c r="D93" s="161" t="s">
        <v>195</v>
      </c>
      <c r="E93" s="155"/>
      <c r="F93" s="130">
        <f>F10+F90</f>
        <v>10595489.82</v>
      </c>
      <c r="J93" s="146">
        <f>F93</f>
        <v>10595489.82</v>
      </c>
      <c r="K93" s="146">
        <f>งบทดลอง!H9</f>
        <v>10595489.82</v>
      </c>
    </row>
    <row r="94" ht="17.25" customHeight="1" thickTop="1"/>
    <row r="95" spans="10:11" ht="17.25" customHeight="1">
      <c r="J95" s="146"/>
      <c r="K95" s="146">
        <f>K93-J93</f>
        <v>0</v>
      </c>
    </row>
    <row r="96" ht="17.25" customHeight="1"/>
    <row r="97" spans="2:11" ht="17.25" customHeight="1">
      <c r="B97" s="166"/>
      <c r="C97" s="56"/>
      <c r="D97" s="50"/>
      <c r="E97" s="50"/>
      <c r="F97" s="50"/>
      <c r="K97" s="147"/>
    </row>
    <row r="98" spans="2:11" ht="17.25" customHeight="1">
      <c r="B98" s="166"/>
      <c r="C98" s="56"/>
      <c r="D98" s="50"/>
      <c r="E98" s="50"/>
      <c r="F98" s="50"/>
      <c r="J98" s="146">
        <f>J93-C93</f>
        <v>0</v>
      </c>
      <c r="K98" s="146">
        <f>K95-K97</f>
        <v>0</v>
      </c>
    </row>
    <row r="99" spans="2:6" ht="17.25" customHeight="1">
      <c r="B99" s="166"/>
      <c r="C99" s="56"/>
      <c r="D99" s="97"/>
      <c r="E99" s="97"/>
      <c r="F99" s="97"/>
    </row>
    <row r="100" spans="2:6" ht="17.25">
      <c r="B100" s="56"/>
      <c r="C100" s="56"/>
      <c r="D100" s="97"/>
      <c r="E100" s="56"/>
      <c r="F100" s="56"/>
    </row>
  </sheetData>
  <sheetProtection/>
  <mergeCells count="5">
    <mergeCell ref="B4:F4"/>
    <mergeCell ref="B7:C7"/>
    <mergeCell ref="B55:C55"/>
    <mergeCell ref="B1:F1"/>
    <mergeCell ref="B2:F2"/>
  </mergeCells>
  <printOptions/>
  <pageMargins left="0.9" right="0.14" top="0.26" bottom="0.16" header="0.19" footer="0.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M45"/>
  <sheetViews>
    <sheetView zoomScalePageLayoutView="0" workbookViewId="0" topLeftCell="A4">
      <pane ySplit="2160" topLeftCell="A29" activePane="bottomLeft" state="split"/>
      <selection pane="topLeft" activeCell="I4" sqref="A1:K16384"/>
      <selection pane="bottomLeft" activeCell="C46" sqref="C46"/>
    </sheetView>
  </sheetViews>
  <sheetFormatPr defaultColWidth="9.140625" defaultRowHeight="21.75"/>
  <cols>
    <col min="1" max="1" width="31.140625" style="1" customWidth="1"/>
    <col min="2" max="2" width="8.00390625" style="1" customWidth="1"/>
    <col min="3" max="4" width="13.28125" style="1" customWidth="1"/>
    <col min="5" max="8" width="12.00390625" style="167" customWidth="1"/>
    <col min="9" max="10" width="13.28125" style="1" customWidth="1"/>
    <col min="11" max="11" width="4.140625" style="1" customWidth="1"/>
    <col min="12" max="12" width="9.140625" style="1" customWidth="1"/>
    <col min="13" max="13" width="14.421875" style="13" customWidth="1"/>
    <col min="14" max="16384" width="9.140625" style="1" customWidth="1"/>
  </cols>
  <sheetData>
    <row r="1" spans="1:11" ht="25.5" customHeight="1">
      <c r="A1" s="363" t="s">
        <v>113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25.5" customHeight="1">
      <c r="A2" s="363" t="s">
        <v>131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</row>
    <row r="3" spans="1:11" ht="25.5" customHeight="1">
      <c r="A3" s="387" t="s">
        <v>559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4" ht="12" customHeight="1"/>
    <row r="5" spans="1:10" ht="18.75">
      <c r="A5" s="114"/>
      <c r="B5" s="116"/>
      <c r="C5" s="388" t="s">
        <v>114</v>
      </c>
      <c r="D5" s="389"/>
      <c r="E5" s="390" t="s">
        <v>31</v>
      </c>
      <c r="F5" s="390"/>
      <c r="G5" s="391" t="s">
        <v>29</v>
      </c>
      <c r="H5" s="391"/>
      <c r="I5" s="389" t="s">
        <v>115</v>
      </c>
      <c r="J5" s="389"/>
    </row>
    <row r="6" spans="1:10" ht="18.75">
      <c r="A6" s="33" t="s">
        <v>27</v>
      </c>
      <c r="B6" s="115" t="s">
        <v>28</v>
      </c>
      <c r="C6" s="361" t="s">
        <v>560</v>
      </c>
      <c r="D6" s="392"/>
      <c r="E6" s="390" t="s">
        <v>116</v>
      </c>
      <c r="F6" s="390"/>
      <c r="G6" s="390" t="s">
        <v>117</v>
      </c>
      <c r="H6" s="390"/>
      <c r="I6" s="389" t="s">
        <v>561</v>
      </c>
      <c r="J6" s="389"/>
    </row>
    <row r="7" spans="1:10" ht="18.75">
      <c r="A7" s="171"/>
      <c r="B7" s="172"/>
      <c r="C7" s="168" t="s">
        <v>23</v>
      </c>
      <c r="D7" s="169" t="s">
        <v>24</v>
      </c>
      <c r="E7" s="339" t="s">
        <v>23</v>
      </c>
      <c r="F7" s="339" t="s">
        <v>24</v>
      </c>
      <c r="G7" s="170" t="s">
        <v>23</v>
      </c>
      <c r="H7" s="170" t="s">
        <v>24</v>
      </c>
      <c r="I7" s="169" t="s">
        <v>23</v>
      </c>
      <c r="J7" s="169" t="s">
        <v>24</v>
      </c>
    </row>
    <row r="8" spans="1:10" ht="18.75">
      <c r="A8" s="173" t="s">
        <v>110</v>
      </c>
      <c r="B8" s="174">
        <v>10</v>
      </c>
      <c r="C8" s="175">
        <v>0</v>
      </c>
      <c r="D8" s="175"/>
      <c r="E8" s="340"/>
      <c r="F8" s="340"/>
      <c r="G8" s="176"/>
      <c r="H8" s="176"/>
      <c r="I8" s="176">
        <f>SUM(C8+E8+G8-D8-F8-H8)</f>
        <v>0</v>
      </c>
      <c r="J8" s="176"/>
    </row>
    <row r="9" spans="1:10" ht="18.75">
      <c r="A9" s="173" t="s">
        <v>159</v>
      </c>
      <c r="B9" s="174">
        <v>21</v>
      </c>
      <c r="C9" s="175">
        <v>252774.75</v>
      </c>
      <c r="D9" s="175"/>
      <c r="E9" s="340"/>
      <c r="F9" s="340">
        <v>1160826.17</v>
      </c>
      <c r="G9" s="176">
        <v>1541280.39</v>
      </c>
      <c r="H9" s="176">
        <v>152805</v>
      </c>
      <c r="I9" s="176">
        <f>SUM(C9+E9+G9-D9-F9-H9)</f>
        <v>480423.97</v>
      </c>
      <c r="J9" s="176"/>
    </row>
    <row r="10" spans="1:10" ht="18.75">
      <c r="A10" s="173" t="s">
        <v>201</v>
      </c>
      <c r="B10" s="174">
        <v>22</v>
      </c>
      <c r="C10" s="175">
        <v>8058507.96</v>
      </c>
      <c r="D10" s="175"/>
      <c r="E10" s="340"/>
      <c r="F10" s="340"/>
      <c r="G10" s="176">
        <v>15362.57</v>
      </c>
      <c r="H10" s="176"/>
      <c r="I10" s="176">
        <f aca="true" t="shared" si="0" ref="I10:I33">SUM(C10+E10+G10-D10-F10-H10)</f>
        <v>8073870.53</v>
      </c>
      <c r="J10" s="176"/>
    </row>
    <row r="11" spans="1:13" ht="18.75">
      <c r="A11" s="173" t="s">
        <v>492</v>
      </c>
      <c r="B11" s="174">
        <v>22</v>
      </c>
      <c r="C11" s="135">
        <v>2077342.13</v>
      </c>
      <c r="D11" s="135"/>
      <c r="E11" s="341">
        <v>1160826.17</v>
      </c>
      <c r="F11" s="341"/>
      <c r="G11" s="158">
        <v>1090</v>
      </c>
      <c r="H11" s="158">
        <v>2007216.21</v>
      </c>
      <c r="I11" s="176">
        <f t="shared" si="0"/>
        <v>1232042.0899999999</v>
      </c>
      <c r="J11" s="176"/>
      <c r="M11" s="13">
        <f>SUM(I9:I13)</f>
        <v>10595489.82</v>
      </c>
    </row>
    <row r="12" spans="1:10" ht="18.75">
      <c r="A12" s="173" t="s">
        <v>179</v>
      </c>
      <c r="B12" s="174">
        <v>22</v>
      </c>
      <c r="C12" s="135">
        <v>780673.06</v>
      </c>
      <c r="D12" s="135"/>
      <c r="E12" s="341"/>
      <c r="F12" s="341"/>
      <c r="G12" s="158">
        <v>9000</v>
      </c>
      <c r="H12" s="158"/>
      <c r="I12" s="176">
        <f>SUM(C12+E12+G12-D12-F12-H12)</f>
        <v>789673.06</v>
      </c>
      <c r="J12" s="176"/>
    </row>
    <row r="13" spans="1:10" ht="18.75">
      <c r="A13" s="173" t="s">
        <v>180</v>
      </c>
      <c r="B13" s="174">
        <v>22</v>
      </c>
      <c r="C13" s="135">
        <v>19480.17</v>
      </c>
      <c r="D13" s="135"/>
      <c r="E13" s="341"/>
      <c r="F13" s="341"/>
      <c r="G13" s="158"/>
      <c r="H13" s="158"/>
      <c r="I13" s="176">
        <f>SUM(C13+E13+G13-D13-F13-H13)</f>
        <v>19480.17</v>
      </c>
      <c r="J13" s="176"/>
    </row>
    <row r="14" spans="1:10" ht="18.75">
      <c r="A14" s="173" t="s">
        <v>385</v>
      </c>
      <c r="B14" s="174">
        <v>90</v>
      </c>
      <c r="C14" s="135">
        <v>1956.69</v>
      </c>
      <c r="D14" s="135"/>
      <c r="E14" s="341"/>
      <c r="F14" s="341"/>
      <c r="G14" s="158"/>
      <c r="H14" s="158"/>
      <c r="I14" s="176">
        <f>SUM(C14+E14+G14-D14-F14-H14)</f>
        <v>1956.69</v>
      </c>
      <c r="J14" s="176"/>
    </row>
    <row r="15" spans="1:10" ht="18.75">
      <c r="A15" s="173" t="s">
        <v>386</v>
      </c>
      <c r="B15" s="174"/>
      <c r="C15" s="135">
        <v>241056</v>
      </c>
      <c r="D15" s="135"/>
      <c r="E15" s="341"/>
      <c r="F15" s="341"/>
      <c r="G15" s="158">
        <v>0</v>
      </c>
      <c r="H15" s="158">
        <v>8360</v>
      </c>
      <c r="I15" s="176">
        <f t="shared" si="0"/>
        <v>232696</v>
      </c>
      <c r="J15" s="176"/>
    </row>
    <row r="16" spans="1:10" ht="18.75">
      <c r="A16" s="173" t="s">
        <v>134</v>
      </c>
      <c r="B16" s="174">
        <v>90</v>
      </c>
      <c r="C16" s="135">
        <v>0</v>
      </c>
      <c r="D16" s="135"/>
      <c r="E16" s="341"/>
      <c r="F16" s="341">
        <v>60000</v>
      </c>
      <c r="G16" s="158">
        <v>180000</v>
      </c>
      <c r="H16" s="158"/>
      <c r="I16" s="176">
        <f t="shared" si="0"/>
        <v>120000</v>
      </c>
      <c r="J16" s="176"/>
    </row>
    <row r="17" spans="1:10" ht="18.75">
      <c r="A17" s="173" t="s">
        <v>448</v>
      </c>
      <c r="B17" s="174">
        <v>704</v>
      </c>
      <c r="C17" s="135">
        <v>248500</v>
      </c>
      <c r="D17" s="135"/>
      <c r="E17" s="341"/>
      <c r="F17" s="341">
        <v>248500</v>
      </c>
      <c r="G17" s="158"/>
      <c r="H17" s="158"/>
      <c r="I17" s="176">
        <f t="shared" si="0"/>
        <v>0</v>
      </c>
      <c r="J17" s="176"/>
    </row>
    <row r="18" spans="1:10" ht="18.75">
      <c r="A18" s="173" t="s">
        <v>118</v>
      </c>
      <c r="B18" s="174">
        <v>0</v>
      </c>
      <c r="C18" s="135">
        <v>11082</v>
      </c>
      <c r="D18" s="135"/>
      <c r="E18" s="341"/>
      <c r="F18" s="341"/>
      <c r="G18" s="158">
        <v>83639</v>
      </c>
      <c r="H18" s="158"/>
      <c r="I18" s="176">
        <f t="shared" si="0"/>
        <v>94721</v>
      </c>
      <c r="J18" s="176"/>
    </row>
    <row r="19" spans="1:10" ht="18.75">
      <c r="A19" s="173" t="s">
        <v>70</v>
      </c>
      <c r="B19" s="174">
        <v>100</v>
      </c>
      <c r="C19" s="135">
        <v>458700</v>
      </c>
      <c r="D19" s="135"/>
      <c r="E19" s="341"/>
      <c r="F19" s="341"/>
      <c r="G19" s="158">
        <v>229160</v>
      </c>
      <c r="H19" s="158"/>
      <c r="I19" s="176">
        <f t="shared" si="0"/>
        <v>687860</v>
      </c>
      <c r="J19" s="176"/>
    </row>
    <row r="20" spans="1:10" ht="18.75">
      <c r="A20" s="173" t="s">
        <v>71</v>
      </c>
      <c r="B20" s="174">
        <v>120</v>
      </c>
      <c r="C20" s="135">
        <v>16880</v>
      </c>
      <c r="D20" s="135"/>
      <c r="E20" s="341"/>
      <c r="F20" s="341"/>
      <c r="G20" s="158">
        <v>8440</v>
      </c>
      <c r="H20" s="158"/>
      <c r="I20" s="176">
        <f t="shared" si="0"/>
        <v>25320</v>
      </c>
      <c r="J20" s="176"/>
    </row>
    <row r="21" spans="1:10" ht="18.75">
      <c r="A21" s="177" t="s">
        <v>72</v>
      </c>
      <c r="B21" s="178">
        <v>130</v>
      </c>
      <c r="C21" s="179">
        <v>146040</v>
      </c>
      <c r="D21" s="179"/>
      <c r="E21" s="342"/>
      <c r="F21" s="342"/>
      <c r="G21" s="158">
        <v>73020</v>
      </c>
      <c r="H21" s="180"/>
      <c r="I21" s="176">
        <f t="shared" si="0"/>
        <v>219060</v>
      </c>
      <c r="J21" s="176"/>
    </row>
    <row r="22" spans="1:10" ht="18.75">
      <c r="A22" s="173" t="s">
        <v>73</v>
      </c>
      <c r="B22" s="174">
        <v>200</v>
      </c>
      <c r="C22" s="135">
        <v>229133.5</v>
      </c>
      <c r="D22" s="135"/>
      <c r="E22" s="341"/>
      <c r="F22" s="341"/>
      <c r="G22" s="158">
        <v>131418.5</v>
      </c>
      <c r="H22" s="158"/>
      <c r="I22" s="176">
        <f t="shared" si="0"/>
        <v>360552</v>
      </c>
      <c r="J22" s="176"/>
    </row>
    <row r="23" spans="1:10" ht="18.75">
      <c r="A23" s="173" t="s">
        <v>74</v>
      </c>
      <c r="B23" s="174">
        <v>250</v>
      </c>
      <c r="C23" s="135">
        <v>33461.06</v>
      </c>
      <c r="D23" s="135"/>
      <c r="E23" s="341">
        <v>60000</v>
      </c>
      <c r="F23" s="341"/>
      <c r="G23" s="158">
        <v>147991.9</v>
      </c>
      <c r="H23" s="158"/>
      <c r="I23" s="176">
        <f t="shared" si="0"/>
        <v>241452.96</v>
      </c>
      <c r="J23" s="176"/>
    </row>
    <row r="24" spans="1:10" ht="18.75">
      <c r="A24" s="173" t="s">
        <v>75</v>
      </c>
      <c r="B24" s="174">
        <v>270</v>
      </c>
      <c r="C24" s="135">
        <v>44862.05</v>
      </c>
      <c r="D24" s="135"/>
      <c r="E24" s="341"/>
      <c r="F24" s="341"/>
      <c r="G24" s="158">
        <v>57735.56</v>
      </c>
      <c r="H24" s="158"/>
      <c r="I24" s="176">
        <f t="shared" si="0"/>
        <v>102597.61</v>
      </c>
      <c r="J24" s="176"/>
    </row>
    <row r="25" spans="1:10" ht="18.75">
      <c r="A25" s="173" t="s">
        <v>76</v>
      </c>
      <c r="B25" s="174">
        <v>300</v>
      </c>
      <c r="C25" s="135">
        <v>10851.22</v>
      </c>
      <c r="D25" s="135"/>
      <c r="E25" s="341"/>
      <c r="F25" s="341"/>
      <c r="G25" s="158">
        <v>3849.37</v>
      </c>
      <c r="H25" s="158"/>
      <c r="I25" s="176">
        <f t="shared" si="0"/>
        <v>14700.59</v>
      </c>
      <c r="J25" s="176"/>
    </row>
    <row r="26" spans="1:10" ht="18.75">
      <c r="A26" s="173" t="s">
        <v>119</v>
      </c>
      <c r="B26" s="174">
        <v>400</v>
      </c>
      <c r="C26" s="135">
        <v>44000</v>
      </c>
      <c r="D26" s="135"/>
      <c r="E26" s="341"/>
      <c r="F26" s="341"/>
      <c r="G26" s="158">
        <v>437685</v>
      </c>
      <c r="H26" s="158"/>
      <c r="I26" s="176">
        <f t="shared" si="0"/>
        <v>481685</v>
      </c>
      <c r="J26" s="176"/>
    </row>
    <row r="27" spans="1:10" ht="18.75">
      <c r="A27" s="173" t="s">
        <v>120</v>
      </c>
      <c r="B27" s="174">
        <v>450</v>
      </c>
      <c r="C27" s="135">
        <v>0</v>
      </c>
      <c r="D27" s="135"/>
      <c r="E27" s="341"/>
      <c r="F27" s="341"/>
      <c r="G27" s="158"/>
      <c r="H27" s="158"/>
      <c r="I27" s="176">
        <f t="shared" si="0"/>
        <v>0</v>
      </c>
      <c r="J27" s="176"/>
    </row>
    <row r="28" spans="1:10" ht="18.75">
      <c r="A28" s="173" t="s">
        <v>121</v>
      </c>
      <c r="B28" s="174">
        <v>500</v>
      </c>
      <c r="C28" s="135">
        <v>0</v>
      </c>
      <c r="D28" s="135"/>
      <c r="E28" s="341"/>
      <c r="F28" s="341"/>
      <c r="G28" s="158"/>
      <c r="H28" s="158"/>
      <c r="I28" s="176">
        <f t="shared" si="0"/>
        <v>0</v>
      </c>
      <c r="J28" s="176"/>
    </row>
    <row r="29" spans="1:10" ht="18.75">
      <c r="A29" s="173" t="s">
        <v>190</v>
      </c>
      <c r="B29" s="174">
        <v>550</v>
      </c>
      <c r="C29" s="135">
        <v>123500</v>
      </c>
      <c r="D29" s="135"/>
      <c r="E29" s="341">
        <v>248500</v>
      </c>
      <c r="F29" s="341"/>
      <c r="G29" s="158"/>
      <c r="H29" s="158">
        <v>1000</v>
      </c>
      <c r="I29" s="176">
        <f t="shared" si="0"/>
        <v>371000</v>
      </c>
      <c r="J29" s="176"/>
    </row>
    <row r="30" spans="1:10" ht="18.75">
      <c r="A30" s="173" t="s">
        <v>415</v>
      </c>
      <c r="B30" s="174"/>
      <c r="C30" s="135">
        <v>575000</v>
      </c>
      <c r="D30" s="135">
        <v>0</v>
      </c>
      <c r="E30" s="341"/>
      <c r="F30" s="341"/>
      <c r="G30" s="158">
        <v>1500</v>
      </c>
      <c r="H30" s="158"/>
      <c r="I30" s="176">
        <f t="shared" si="0"/>
        <v>576500</v>
      </c>
      <c r="J30" s="176"/>
    </row>
    <row r="31" spans="1:10" ht="18.75">
      <c r="A31" s="173" t="s">
        <v>416</v>
      </c>
      <c r="B31" s="174"/>
      <c r="C31" s="135">
        <v>24000</v>
      </c>
      <c r="D31" s="135"/>
      <c r="E31" s="341"/>
      <c r="F31" s="341"/>
      <c r="G31" s="158"/>
      <c r="H31" s="158"/>
      <c r="I31" s="176">
        <f t="shared" si="0"/>
        <v>24000</v>
      </c>
      <c r="J31" s="176"/>
    </row>
    <row r="32" spans="1:10" ht="18.75">
      <c r="A32" s="173" t="s">
        <v>444</v>
      </c>
      <c r="B32" s="174"/>
      <c r="C32" s="135"/>
      <c r="D32" s="135"/>
      <c r="E32" s="341"/>
      <c r="F32" s="341"/>
      <c r="G32" s="158"/>
      <c r="H32" s="158"/>
      <c r="I32" s="176">
        <f t="shared" si="0"/>
        <v>0</v>
      </c>
      <c r="J32" s="176"/>
    </row>
    <row r="33" spans="1:10" ht="18.75">
      <c r="A33" s="173" t="s">
        <v>425</v>
      </c>
      <c r="B33" s="174"/>
      <c r="C33" s="135"/>
      <c r="D33" s="135"/>
      <c r="E33" s="341"/>
      <c r="F33" s="341"/>
      <c r="G33" s="158"/>
      <c r="H33" s="158"/>
      <c r="I33" s="176">
        <f t="shared" si="0"/>
        <v>0</v>
      </c>
      <c r="J33" s="176"/>
    </row>
    <row r="34" spans="1:10" ht="18.75">
      <c r="A34" s="181" t="s">
        <v>122</v>
      </c>
      <c r="B34" s="174">
        <v>821</v>
      </c>
      <c r="C34" s="135"/>
      <c r="D34" s="135">
        <v>1832165.75</v>
      </c>
      <c r="E34" s="341"/>
      <c r="F34" s="341"/>
      <c r="G34" s="158"/>
      <c r="H34" s="158">
        <v>1558204.96</v>
      </c>
      <c r="I34" s="158"/>
      <c r="J34" s="176">
        <f>SUM(D34+F34+H34-C34-E34-G34)</f>
        <v>3390370.71</v>
      </c>
    </row>
    <row r="35" spans="1:10" ht="18.75">
      <c r="A35" s="173" t="s">
        <v>123</v>
      </c>
      <c r="B35" s="174">
        <v>900</v>
      </c>
      <c r="C35" s="135"/>
      <c r="D35" s="135">
        <v>481427.32</v>
      </c>
      <c r="E35" s="341"/>
      <c r="F35" s="341"/>
      <c r="G35" s="158">
        <v>12006.32</v>
      </c>
      <c r="H35" s="158">
        <v>3386.44</v>
      </c>
      <c r="I35" s="158"/>
      <c r="J35" s="176">
        <f>SUM(D35+F35+H35-C35-E35-G35)</f>
        <v>472807.44</v>
      </c>
    </row>
    <row r="36" spans="1:10" ht="18.75">
      <c r="A36" s="173" t="s">
        <v>170</v>
      </c>
      <c r="B36" s="174">
        <v>600</v>
      </c>
      <c r="C36" s="135"/>
      <c r="D36" s="135">
        <v>199000</v>
      </c>
      <c r="E36" s="341"/>
      <c r="F36" s="341"/>
      <c r="G36" s="158"/>
      <c r="H36" s="158"/>
      <c r="I36" s="158"/>
      <c r="J36" s="176">
        <f>SUM(D36+F36+H36-C36-E36-G36)</f>
        <v>199000</v>
      </c>
    </row>
    <row r="37" spans="1:10" ht="18.75">
      <c r="A37" s="173" t="s">
        <v>202</v>
      </c>
      <c r="B37" s="174"/>
      <c r="C37" s="135"/>
      <c r="D37" s="135">
        <v>701977</v>
      </c>
      <c r="E37" s="341"/>
      <c r="F37" s="341"/>
      <c r="G37" s="158">
        <v>651434</v>
      </c>
      <c r="H37" s="158"/>
      <c r="I37" s="158"/>
      <c r="J37" s="176">
        <f>SUM(D37+F37+H37-C37-E37-G37)</f>
        <v>50543</v>
      </c>
    </row>
    <row r="38" spans="1:10" ht="18.75">
      <c r="A38" s="173" t="s">
        <v>449</v>
      </c>
      <c r="B38" s="174"/>
      <c r="C38" s="135"/>
      <c r="D38" s="135">
        <v>65</v>
      </c>
      <c r="E38" s="341"/>
      <c r="F38" s="341"/>
      <c r="G38" s="158"/>
      <c r="H38" s="158"/>
      <c r="I38" s="158"/>
      <c r="J38" s="176">
        <f>SUM(D38+F38+H38-C38-E38-G38)</f>
        <v>65</v>
      </c>
    </row>
    <row r="39" spans="1:10" ht="18.75">
      <c r="A39" s="181" t="s">
        <v>472</v>
      </c>
      <c r="B39" s="174"/>
      <c r="C39" s="135"/>
      <c r="D39" s="135">
        <v>146375</v>
      </c>
      <c r="E39" s="341"/>
      <c r="F39" s="341"/>
      <c r="G39" s="158"/>
      <c r="H39" s="158"/>
      <c r="I39" s="158">
        <v>0</v>
      </c>
      <c r="J39" s="176">
        <f>SUM(D39+F39+H39-C39-E39-G39-I39)</f>
        <v>146375</v>
      </c>
    </row>
    <row r="40" spans="1:10" ht="18.75">
      <c r="A40" s="181" t="s">
        <v>568</v>
      </c>
      <c r="B40" s="174"/>
      <c r="C40" s="135"/>
      <c r="D40" s="135">
        <v>1021729.06</v>
      </c>
      <c r="E40" s="341"/>
      <c r="F40" s="341"/>
      <c r="G40" s="158">
        <v>0</v>
      </c>
      <c r="H40" s="158">
        <v>640</v>
      </c>
      <c r="I40" s="158"/>
      <c r="J40" s="176">
        <f>SUM(D40+F40+H40-C40-E40-G40-I40)</f>
        <v>1022369.06</v>
      </c>
    </row>
    <row r="41" spans="1:10" ht="18.75">
      <c r="A41" s="181" t="s">
        <v>186</v>
      </c>
      <c r="B41" s="174">
        <v>700</v>
      </c>
      <c r="C41" s="135"/>
      <c r="D41" s="135">
        <v>4012313.73</v>
      </c>
      <c r="E41" s="341"/>
      <c r="F41" s="341"/>
      <c r="G41" s="158">
        <v>147000</v>
      </c>
      <c r="H41" s="158"/>
      <c r="I41" s="158">
        <v>0</v>
      </c>
      <c r="J41" s="176">
        <f>SUM(D41+F41+H41-C41-E41-G41)</f>
        <v>3865313.73</v>
      </c>
    </row>
    <row r="42" spans="1:10" ht="18.75">
      <c r="A42" s="181" t="s">
        <v>160</v>
      </c>
      <c r="B42" s="174"/>
      <c r="C42" s="164"/>
      <c r="D42" s="164">
        <v>5002747.73</v>
      </c>
      <c r="E42" s="343"/>
      <c r="F42" s="343"/>
      <c r="G42" s="182"/>
      <c r="H42" s="182"/>
      <c r="I42" s="182"/>
      <c r="J42" s="176">
        <f>SUM(D42+F42+H42-C42-E42-G42)</f>
        <v>5002747.73</v>
      </c>
    </row>
    <row r="43" spans="1:13" ht="19.5" thickBot="1">
      <c r="A43" s="181"/>
      <c r="B43" s="174"/>
      <c r="C43" s="129">
        <f aca="true" t="shared" si="1" ref="C43:H43">SUM(C8:C42)</f>
        <v>13397800.590000002</v>
      </c>
      <c r="D43" s="129">
        <f t="shared" si="1"/>
        <v>13397800.59</v>
      </c>
      <c r="E43" s="344">
        <f t="shared" si="1"/>
        <v>1469326.17</v>
      </c>
      <c r="F43" s="344">
        <f t="shared" si="1"/>
        <v>1469326.17</v>
      </c>
      <c r="G43" s="148">
        <f t="shared" si="1"/>
        <v>3731612.61</v>
      </c>
      <c r="H43" s="148">
        <f t="shared" si="1"/>
        <v>3731612.61</v>
      </c>
      <c r="I43" s="148">
        <f>SUM(I8:I42)</f>
        <v>14149591.67</v>
      </c>
      <c r="J43" s="148">
        <f>SUM(J8:J42)</f>
        <v>14149591.670000002</v>
      </c>
      <c r="M43" s="13">
        <f>J43-I43</f>
        <v>0</v>
      </c>
    </row>
    <row r="44" spans="1:10" ht="19.5" thickTop="1">
      <c r="A44" s="140"/>
      <c r="B44" s="183"/>
      <c r="C44" s="131"/>
      <c r="D44" s="131"/>
      <c r="E44" s="145"/>
      <c r="F44" s="145"/>
      <c r="G44" s="145"/>
      <c r="H44" s="145"/>
      <c r="I44" s="145"/>
      <c r="J44" s="145"/>
    </row>
    <row r="45" spans="1:10" ht="18.75">
      <c r="A45" s="5"/>
      <c r="B45" s="5"/>
      <c r="C45" s="5"/>
      <c r="D45" s="5"/>
      <c r="E45" s="184"/>
      <c r="F45" s="184"/>
      <c r="G45" s="184"/>
      <c r="H45" s="184"/>
      <c r="I45" s="5"/>
      <c r="J45" s="5"/>
    </row>
  </sheetData>
  <sheetProtection/>
  <mergeCells count="11">
    <mergeCell ref="C6:D6"/>
    <mergeCell ref="E6:F6"/>
    <mergeCell ref="G6:H6"/>
    <mergeCell ref="I6:J6"/>
    <mergeCell ref="A1:K1"/>
    <mergeCell ref="A2:K2"/>
    <mergeCell ref="A3:K3"/>
    <mergeCell ref="C5:D5"/>
    <mergeCell ref="E5:F5"/>
    <mergeCell ref="G5:H5"/>
    <mergeCell ref="I5:J5"/>
  </mergeCells>
  <printOptions/>
  <pageMargins left="1.09" right="0.19" top="0.29" bottom="0.73" header="0.18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F96"/>
  <sheetViews>
    <sheetView zoomScalePageLayoutView="0" workbookViewId="0" topLeftCell="A4">
      <pane ySplit="1815" topLeftCell="A7" activePane="bottomLeft" state="split"/>
      <selection pane="topLeft" activeCell="A4" sqref="A4:F4"/>
      <selection pane="bottomLeft" activeCell="G22" sqref="G22"/>
    </sheetView>
  </sheetViews>
  <sheetFormatPr defaultColWidth="9.140625" defaultRowHeight="21.75"/>
  <cols>
    <col min="1" max="1" width="57.28125" style="107" customWidth="1"/>
    <col min="2" max="2" width="11.421875" style="185" customWidth="1"/>
    <col min="3" max="3" width="12.57421875" style="186" customWidth="1"/>
    <col min="4" max="4" width="4.57421875" style="186" customWidth="1"/>
    <col min="5" max="5" width="12.00390625" style="187" customWidth="1"/>
    <col min="6" max="6" width="4.7109375" style="187" customWidth="1"/>
    <col min="7" max="16384" width="9.140625" style="107" customWidth="1"/>
  </cols>
  <sheetData>
    <row r="1" ht="17.25">
      <c r="E1" s="187" t="s">
        <v>223</v>
      </c>
    </row>
    <row r="2" spans="1:6" ht="17.25">
      <c r="A2" s="393" t="s">
        <v>131</v>
      </c>
      <c r="B2" s="393"/>
      <c r="C2" s="393"/>
      <c r="D2" s="393"/>
      <c r="E2" s="393"/>
      <c r="F2" s="393"/>
    </row>
    <row r="3" spans="1:6" ht="17.25">
      <c r="A3" s="393" t="s">
        <v>224</v>
      </c>
      <c r="B3" s="393"/>
      <c r="C3" s="393"/>
      <c r="D3" s="393"/>
      <c r="E3" s="393"/>
      <c r="F3" s="393"/>
    </row>
    <row r="4" spans="1:6" ht="17.25">
      <c r="A4" s="393" t="s">
        <v>563</v>
      </c>
      <c r="B4" s="393"/>
      <c r="C4" s="393"/>
      <c r="D4" s="393"/>
      <c r="E4" s="393"/>
      <c r="F4" s="393"/>
    </row>
    <row r="5" ht="10.5" customHeight="1"/>
    <row r="6" spans="1:6" ht="17.25">
      <c r="A6" s="181"/>
      <c r="B6" s="188" t="s">
        <v>28</v>
      </c>
      <c r="C6" s="394" t="s">
        <v>34</v>
      </c>
      <c r="D6" s="394"/>
      <c r="E6" s="395" t="s">
        <v>365</v>
      </c>
      <c r="F6" s="395"/>
    </row>
    <row r="7" spans="1:6" ht="17.25">
      <c r="A7" s="189" t="s">
        <v>225</v>
      </c>
      <c r="B7" s="190"/>
      <c r="C7" s="191"/>
      <c r="D7" s="191"/>
      <c r="E7" s="192"/>
      <c r="F7" s="192"/>
    </row>
    <row r="8" spans="1:6" ht="17.25">
      <c r="A8" s="193" t="s">
        <v>226</v>
      </c>
      <c r="B8" s="194" t="s">
        <v>300</v>
      </c>
      <c r="C8" s="195"/>
      <c r="D8" s="195"/>
      <c r="E8" s="196"/>
      <c r="F8" s="196"/>
    </row>
    <row r="9" spans="1:6" ht="17.25">
      <c r="A9" s="193" t="s">
        <v>227</v>
      </c>
      <c r="B9" s="194" t="s">
        <v>301</v>
      </c>
      <c r="C9" s="195">
        <v>12000</v>
      </c>
      <c r="D9" s="195">
        <v>0</v>
      </c>
      <c r="E9" s="196"/>
      <c r="F9" s="196"/>
    </row>
    <row r="10" spans="1:6" ht="17.25">
      <c r="A10" s="193" t="s">
        <v>228</v>
      </c>
      <c r="B10" s="194" t="s">
        <v>302</v>
      </c>
      <c r="C10" s="195">
        <v>67000</v>
      </c>
      <c r="D10" s="195">
        <v>0</v>
      </c>
      <c r="E10" s="196"/>
      <c r="F10" s="196"/>
    </row>
    <row r="11" spans="1:6" ht="17.25">
      <c r="A11" s="193" t="s">
        <v>229</v>
      </c>
      <c r="B11" s="194" t="s">
        <v>303</v>
      </c>
      <c r="C11" s="195">
        <v>0</v>
      </c>
      <c r="D11" s="195"/>
      <c r="E11" s="196"/>
      <c r="F11" s="196"/>
    </row>
    <row r="12" spans="1:6" ht="17.25">
      <c r="A12" s="193" t="s">
        <v>230</v>
      </c>
      <c r="B12" s="194" t="s">
        <v>304</v>
      </c>
      <c r="C12" s="195">
        <v>0</v>
      </c>
      <c r="D12" s="195"/>
      <c r="E12" s="196"/>
      <c r="F12" s="196"/>
    </row>
    <row r="13" spans="1:6" ht="17.25">
      <c r="A13" s="193" t="s">
        <v>232</v>
      </c>
      <c r="B13" s="194" t="s">
        <v>305</v>
      </c>
      <c r="C13" s="195">
        <v>0</v>
      </c>
      <c r="D13" s="195"/>
      <c r="E13" s="196"/>
      <c r="F13" s="196"/>
    </row>
    <row r="14" spans="1:6" ht="17.25">
      <c r="A14" s="197" t="s">
        <v>231</v>
      </c>
      <c r="B14" s="198" t="s">
        <v>306</v>
      </c>
      <c r="C14" s="199">
        <v>0</v>
      </c>
      <c r="D14" s="199"/>
      <c r="E14" s="200"/>
      <c r="F14" s="200"/>
    </row>
    <row r="15" spans="1:6" ht="18.75">
      <c r="A15" s="201" t="s">
        <v>78</v>
      </c>
      <c r="B15" s="188"/>
      <c r="C15" s="202">
        <f>SUM(C9:C14)+INT(SUM(D9:D14)/100)</f>
        <v>79000</v>
      </c>
      <c r="D15" s="203">
        <f>MOD(SUM(D9:D14),100)</f>
        <v>0</v>
      </c>
      <c r="E15" s="204">
        <f>SUM(E9:E14)+INT(SUM(F9:F14)/100)</f>
        <v>0</v>
      </c>
      <c r="F15" s="205">
        <f>MOD(SUM(F9:F14),100)</f>
        <v>0</v>
      </c>
    </row>
    <row r="16" spans="1:6" ht="17.25">
      <c r="A16" s="189" t="s">
        <v>233</v>
      </c>
      <c r="B16" s="190" t="s">
        <v>307</v>
      </c>
      <c r="C16" s="191"/>
      <c r="D16" s="191"/>
      <c r="E16" s="192"/>
      <c r="F16" s="192"/>
    </row>
    <row r="17" spans="1:6" ht="17.25">
      <c r="A17" s="193" t="s">
        <v>234</v>
      </c>
      <c r="B17" s="194" t="s">
        <v>308</v>
      </c>
      <c r="C17" s="195"/>
      <c r="D17" s="195"/>
      <c r="E17" s="196"/>
      <c r="F17" s="196"/>
    </row>
    <row r="18" spans="1:6" ht="17.25">
      <c r="A18" s="193" t="s">
        <v>235</v>
      </c>
      <c r="B18" s="194" t="s">
        <v>309</v>
      </c>
      <c r="C18" s="195"/>
      <c r="D18" s="195"/>
      <c r="E18" s="196"/>
      <c r="F18" s="196"/>
    </row>
    <row r="19" spans="1:6" ht="17.25">
      <c r="A19" s="193" t="s">
        <v>236</v>
      </c>
      <c r="B19" s="194" t="s">
        <v>310</v>
      </c>
      <c r="C19" s="195"/>
      <c r="D19" s="195"/>
      <c r="E19" s="196"/>
      <c r="F19" s="196"/>
    </row>
    <row r="20" spans="1:6" ht="17.25">
      <c r="A20" s="193" t="s">
        <v>237</v>
      </c>
      <c r="B20" s="194" t="s">
        <v>311</v>
      </c>
      <c r="C20" s="195"/>
      <c r="D20" s="195"/>
      <c r="E20" s="196"/>
      <c r="F20" s="196"/>
    </row>
    <row r="21" spans="1:6" ht="17.25">
      <c r="A21" s="193" t="s">
        <v>238</v>
      </c>
      <c r="B21" s="194" t="s">
        <v>312</v>
      </c>
      <c r="C21" s="195"/>
      <c r="D21" s="195"/>
      <c r="E21" s="196">
        <v>64</v>
      </c>
      <c r="F21" s="196">
        <v>0</v>
      </c>
    </row>
    <row r="22" spans="1:6" ht="17.25">
      <c r="A22" s="193" t="s">
        <v>239</v>
      </c>
      <c r="B22" s="194" t="s">
        <v>313</v>
      </c>
      <c r="C22" s="195"/>
      <c r="D22" s="195"/>
      <c r="E22" s="196"/>
      <c r="F22" s="196"/>
    </row>
    <row r="23" spans="1:6" ht="17.25">
      <c r="A23" s="193" t="s">
        <v>240</v>
      </c>
      <c r="B23" s="194" t="s">
        <v>314</v>
      </c>
      <c r="C23" s="195"/>
      <c r="D23" s="195"/>
      <c r="E23" s="196"/>
      <c r="F23" s="196"/>
    </row>
    <row r="24" spans="1:6" ht="17.25">
      <c r="A24" s="193" t="s">
        <v>241</v>
      </c>
      <c r="B24" s="194" t="s">
        <v>315</v>
      </c>
      <c r="C24" s="195"/>
      <c r="D24" s="195"/>
      <c r="E24" s="196"/>
      <c r="F24" s="196"/>
    </row>
    <row r="25" spans="1:6" ht="17.25">
      <c r="A25" s="193" t="s">
        <v>242</v>
      </c>
      <c r="B25" s="194"/>
      <c r="C25" s="195"/>
      <c r="D25" s="195"/>
      <c r="E25" s="196"/>
      <c r="F25" s="196"/>
    </row>
    <row r="26" spans="1:6" ht="17.25">
      <c r="A26" s="193" t="s">
        <v>243</v>
      </c>
      <c r="B26" s="194" t="s">
        <v>316</v>
      </c>
      <c r="C26" s="195"/>
      <c r="D26" s="195"/>
      <c r="E26" s="196"/>
      <c r="F26" s="196"/>
    </row>
    <row r="27" spans="1:6" ht="17.25">
      <c r="A27" s="193" t="s">
        <v>244</v>
      </c>
      <c r="B27" s="194" t="s">
        <v>317</v>
      </c>
      <c r="C27" s="195">
        <v>150</v>
      </c>
      <c r="D27" s="195">
        <v>0</v>
      </c>
      <c r="E27" s="196">
        <v>120</v>
      </c>
      <c r="F27" s="196">
        <v>0</v>
      </c>
    </row>
    <row r="28" spans="1:6" ht="17.25">
      <c r="A28" s="193" t="s">
        <v>245</v>
      </c>
      <c r="B28" s="194"/>
      <c r="C28" s="195"/>
      <c r="D28" s="195"/>
      <c r="E28" s="196"/>
      <c r="F28" s="196"/>
    </row>
    <row r="29" spans="1:6" ht="17.25">
      <c r="A29" s="193" t="s">
        <v>246</v>
      </c>
      <c r="B29" s="194" t="s">
        <v>318</v>
      </c>
      <c r="C29" s="195"/>
      <c r="D29" s="195"/>
      <c r="E29" s="196"/>
      <c r="F29" s="196"/>
    </row>
    <row r="30" spans="1:6" ht="17.25">
      <c r="A30" s="193" t="s">
        <v>247</v>
      </c>
      <c r="B30" s="194" t="s">
        <v>319</v>
      </c>
      <c r="C30" s="195"/>
      <c r="D30" s="195"/>
      <c r="E30" s="196"/>
      <c r="F30" s="196"/>
    </row>
    <row r="31" spans="1:6" ht="17.25">
      <c r="A31" s="193" t="s">
        <v>248</v>
      </c>
      <c r="B31" s="194" t="s">
        <v>320</v>
      </c>
      <c r="C31" s="195"/>
      <c r="D31" s="195"/>
      <c r="E31" s="196"/>
      <c r="F31" s="196"/>
    </row>
    <row r="32" spans="1:6" ht="17.25">
      <c r="A32" s="193" t="s">
        <v>249</v>
      </c>
      <c r="B32" s="194" t="s">
        <v>321</v>
      </c>
      <c r="C32" s="195"/>
      <c r="D32" s="195"/>
      <c r="E32" s="196"/>
      <c r="F32" s="196"/>
    </row>
    <row r="33" spans="1:6" ht="17.25">
      <c r="A33" s="193" t="s">
        <v>250</v>
      </c>
      <c r="B33" s="194" t="s">
        <v>322</v>
      </c>
      <c r="C33" s="195"/>
      <c r="D33" s="195"/>
      <c r="E33" s="196"/>
      <c r="F33" s="196"/>
    </row>
    <row r="34" spans="1:6" ht="17.25">
      <c r="A34" s="193" t="s">
        <v>252</v>
      </c>
      <c r="B34" s="194" t="s">
        <v>323</v>
      </c>
      <c r="C34" s="195"/>
      <c r="D34" s="195"/>
      <c r="E34" s="196"/>
      <c r="F34" s="196"/>
    </row>
    <row r="35" spans="1:6" ht="17.25">
      <c r="A35" s="193" t="s">
        <v>251</v>
      </c>
      <c r="B35" s="194" t="s">
        <v>324</v>
      </c>
      <c r="C35" s="195">
        <v>500</v>
      </c>
      <c r="D35" s="195">
        <v>0</v>
      </c>
      <c r="E35" s="196">
        <v>400</v>
      </c>
      <c r="F35" s="196">
        <v>0</v>
      </c>
    </row>
    <row r="36" spans="1:6" ht="17.25">
      <c r="A36" s="193" t="s">
        <v>253</v>
      </c>
      <c r="B36" s="194" t="s">
        <v>325</v>
      </c>
      <c r="C36" s="195"/>
      <c r="D36" s="195"/>
      <c r="E36" s="196"/>
      <c r="F36" s="196"/>
    </row>
    <row r="37" spans="1:6" ht="17.25">
      <c r="A37" s="193" t="s">
        <v>254</v>
      </c>
      <c r="B37" s="194" t="s">
        <v>326</v>
      </c>
      <c r="C37" s="195"/>
      <c r="D37" s="195"/>
      <c r="E37" s="196"/>
      <c r="F37" s="196"/>
    </row>
    <row r="38" spans="1:6" ht="17.25">
      <c r="A38" s="193" t="s">
        <v>255</v>
      </c>
      <c r="B38" s="194" t="s">
        <v>327</v>
      </c>
      <c r="C38" s="195">
        <v>10000</v>
      </c>
      <c r="D38" s="195">
        <v>0</v>
      </c>
      <c r="E38" s="196">
        <v>19017</v>
      </c>
      <c r="F38" s="196">
        <v>0</v>
      </c>
    </row>
    <row r="39" spans="1:6" ht="17.25">
      <c r="A39" s="193" t="s">
        <v>256</v>
      </c>
      <c r="B39" s="194" t="s">
        <v>328</v>
      </c>
      <c r="C39" s="195"/>
      <c r="D39" s="195"/>
      <c r="E39" s="196"/>
      <c r="F39" s="196"/>
    </row>
    <row r="40" spans="1:6" ht="17.25">
      <c r="A40" s="193" t="s">
        <v>257</v>
      </c>
      <c r="B40" s="194" t="s">
        <v>329</v>
      </c>
      <c r="C40" s="195"/>
      <c r="D40" s="195"/>
      <c r="E40" s="196"/>
      <c r="F40" s="196">
        <v>0</v>
      </c>
    </row>
    <row r="41" spans="1:6" ht="17.25">
      <c r="A41" s="193" t="s">
        <v>258</v>
      </c>
      <c r="B41" s="194" t="s">
        <v>330</v>
      </c>
      <c r="C41" s="195"/>
      <c r="D41" s="195"/>
      <c r="E41" s="196"/>
      <c r="F41" s="196"/>
    </row>
    <row r="42" spans="1:6" ht="17.25">
      <c r="A42" s="193" t="s">
        <v>259</v>
      </c>
      <c r="B42" s="194" t="s">
        <v>331</v>
      </c>
      <c r="C42" s="195"/>
      <c r="D42" s="195"/>
      <c r="E42" s="196"/>
      <c r="F42" s="196"/>
    </row>
    <row r="43" spans="1:6" ht="17.25">
      <c r="A43" s="193" t="s">
        <v>260</v>
      </c>
      <c r="B43" s="194"/>
      <c r="C43" s="195"/>
      <c r="D43" s="195"/>
      <c r="E43" s="196"/>
      <c r="F43" s="196"/>
    </row>
    <row r="44" spans="1:6" ht="17.25">
      <c r="A44" s="193" t="s">
        <v>261</v>
      </c>
      <c r="B44" s="194" t="s">
        <v>332</v>
      </c>
      <c r="C44" s="195"/>
      <c r="D44" s="195"/>
      <c r="E44" s="196"/>
      <c r="F44" s="196"/>
    </row>
    <row r="45" spans="1:6" ht="17.25">
      <c r="A45" s="193" t="s">
        <v>262</v>
      </c>
      <c r="B45" s="194" t="s">
        <v>333</v>
      </c>
      <c r="C45" s="195">
        <v>3000</v>
      </c>
      <c r="D45" s="195">
        <v>0</v>
      </c>
      <c r="E45" s="196">
        <v>40</v>
      </c>
      <c r="F45" s="196">
        <v>0</v>
      </c>
    </row>
    <row r="46" spans="1:6" ht="17.25">
      <c r="A46" s="193" t="s">
        <v>263</v>
      </c>
      <c r="B46" s="194" t="s">
        <v>334</v>
      </c>
      <c r="C46" s="195"/>
      <c r="D46" s="195"/>
      <c r="E46" s="196"/>
      <c r="F46" s="196"/>
    </row>
    <row r="47" spans="1:6" ht="17.25">
      <c r="A47" s="197" t="s">
        <v>264</v>
      </c>
      <c r="B47" s="198" t="s">
        <v>335</v>
      </c>
      <c r="C47" s="199"/>
      <c r="D47" s="199"/>
      <c r="E47" s="200"/>
      <c r="F47" s="200"/>
    </row>
    <row r="48" spans="1:6" ht="18.75">
      <c r="A48" s="201" t="s">
        <v>78</v>
      </c>
      <c r="B48" s="188"/>
      <c r="C48" s="202">
        <f>SUM(C17:C47)+INT(SUM(D17:D47)/100)</f>
        <v>13650</v>
      </c>
      <c r="D48" s="203">
        <f>MOD(SUM(D17:D47),100)</f>
        <v>0</v>
      </c>
      <c r="E48" s="204">
        <f>SUM(E17:E47)+INT(SUM(F17:F47)/100)</f>
        <v>19641</v>
      </c>
      <c r="F48" s="205">
        <f>MOD(SUM(F17:F47),100)</f>
        <v>0</v>
      </c>
    </row>
    <row r="49" spans="1:6" ht="17.25">
      <c r="A49" s="189" t="s">
        <v>265</v>
      </c>
      <c r="B49" s="190"/>
      <c r="C49" s="191"/>
      <c r="D49" s="191"/>
      <c r="E49" s="192"/>
      <c r="F49" s="192"/>
    </row>
    <row r="50" spans="1:6" ht="17.25">
      <c r="A50" s="193" t="s">
        <v>266</v>
      </c>
      <c r="B50" s="194" t="s">
        <v>336</v>
      </c>
      <c r="C50" s="195"/>
      <c r="D50" s="195"/>
      <c r="E50" s="196"/>
      <c r="F50" s="196"/>
    </row>
    <row r="51" spans="1:6" ht="17.25">
      <c r="A51" s="193" t="s">
        <v>267</v>
      </c>
      <c r="B51" s="194" t="s">
        <v>337</v>
      </c>
      <c r="C51" s="195"/>
      <c r="D51" s="195"/>
      <c r="E51" s="196"/>
      <c r="F51" s="196"/>
    </row>
    <row r="52" spans="1:6" ht="17.25">
      <c r="A52" s="193" t="s">
        <v>268</v>
      </c>
      <c r="B52" s="194" t="s">
        <v>338</v>
      </c>
      <c r="C52" s="195">
        <v>39745</v>
      </c>
      <c r="D52" s="195">
        <v>0</v>
      </c>
      <c r="E52" s="196">
        <v>15362</v>
      </c>
      <c r="F52" s="196">
        <v>57</v>
      </c>
    </row>
    <row r="53" spans="1:6" ht="17.25">
      <c r="A53" s="193" t="s">
        <v>269</v>
      </c>
      <c r="B53" s="194" t="s">
        <v>339</v>
      </c>
      <c r="C53" s="195"/>
      <c r="D53" s="195"/>
      <c r="E53" s="196"/>
      <c r="F53" s="196"/>
    </row>
    <row r="54" spans="1:6" ht="17.25">
      <c r="A54" s="197" t="s">
        <v>270</v>
      </c>
      <c r="B54" s="198" t="s">
        <v>340</v>
      </c>
      <c r="C54" s="199"/>
      <c r="D54" s="199"/>
      <c r="E54" s="200"/>
      <c r="F54" s="200"/>
    </row>
    <row r="55" spans="1:6" ht="18.75">
      <c r="A55" s="201" t="s">
        <v>78</v>
      </c>
      <c r="B55" s="188"/>
      <c r="C55" s="202">
        <f>SUM(C49:C54)+INT(SUM(D49:D54)/100)</f>
        <v>39745</v>
      </c>
      <c r="D55" s="203">
        <f>MOD(SUM(D49:D54),100)</f>
        <v>0</v>
      </c>
      <c r="E55" s="204">
        <f>SUM(E49:E54)+INT(SUM(F49:F54)/100)</f>
        <v>15362</v>
      </c>
      <c r="F55" s="205">
        <f>MOD(SUM(F49:F54),100)</f>
        <v>57</v>
      </c>
    </row>
    <row r="56" spans="1:6" ht="17.25">
      <c r="A56" s="189" t="s">
        <v>271</v>
      </c>
      <c r="B56" s="190" t="s">
        <v>341</v>
      </c>
      <c r="C56" s="191"/>
      <c r="D56" s="191"/>
      <c r="E56" s="192"/>
      <c r="F56" s="192"/>
    </row>
    <row r="57" spans="1:6" ht="17.25">
      <c r="A57" s="193" t="s">
        <v>272</v>
      </c>
      <c r="B57" s="194" t="s">
        <v>342</v>
      </c>
      <c r="C57" s="195"/>
      <c r="D57" s="195"/>
      <c r="E57" s="196"/>
      <c r="F57" s="196"/>
    </row>
    <row r="58" spans="1:6" ht="17.25">
      <c r="A58" s="193" t="s">
        <v>273</v>
      </c>
      <c r="B58" s="194" t="s">
        <v>343</v>
      </c>
      <c r="C58" s="195"/>
      <c r="D58" s="195"/>
      <c r="E58" s="196"/>
      <c r="F58" s="196"/>
    </row>
    <row r="59" spans="1:6" ht="17.25">
      <c r="A59" s="197" t="s">
        <v>274</v>
      </c>
      <c r="B59" s="198" t="s">
        <v>344</v>
      </c>
      <c r="C59" s="199"/>
      <c r="D59" s="199"/>
      <c r="E59" s="200"/>
      <c r="F59" s="200"/>
    </row>
    <row r="60" spans="1:6" ht="18.75">
      <c r="A60" s="169" t="s">
        <v>78</v>
      </c>
      <c r="B60" s="188"/>
      <c r="C60" s="202">
        <f>SUM(C57:C59)+INT(SUM(D57:D59)/100)</f>
        <v>0</v>
      </c>
      <c r="D60" s="203">
        <f>MOD(SUM(D57:D59),100)</f>
        <v>0</v>
      </c>
      <c r="E60" s="204">
        <f>SUM(E57:E59)+INT(SUM(F57:F59)/100)</f>
        <v>0</v>
      </c>
      <c r="F60" s="205">
        <f>MOD(SUM(F57:F59),100)</f>
        <v>0</v>
      </c>
    </row>
    <row r="61" spans="1:6" ht="17.25">
      <c r="A61" s="206" t="s">
        <v>275</v>
      </c>
      <c r="B61" s="190"/>
      <c r="C61" s="191"/>
      <c r="D61" s="191"/>
      <c r="E61" s="192"/>
      <c r="F61" s="192"/>
    </row>
    <row r="62" spans="1:6" ht="17.25">
      <c r="A62" s="193" t="s">
        <v>276</v>
      </c>
      <c r="B62" s="194" t="s">
        <v>345</v>
      </c>
      <c r="C62" s="195"/>
      <c r="D62" s="195"/>
      <c r="E62" s="196"/>
      <c r="F62" s="196"/>
    </row>
    <row r="63" spans="1:6" ht="17.25">
      <c r="A63" s="193" t="s">
        <v>277</v>
      </c>
      <c r="B63" s="194" t="s">
        <v>346</v>
      </c>
      <c r="C63" s="195">
        <v>17000</v>
      </c>
      <c r="D63" s="195">
        <v>0</v>
      </c>
      <c r="E63" s="196">
        <v>7000</v>
      </c>
      <c r="F63" s="196">
        <v>0</v>
      </c>
    </row>
    <row r="64" spans="1:6" ht="17.25">
      <c r="A64" s="193" t="s">
        <v>278</v>
      </c>
      <c r="B64" s="194" t="s">
        <v>347</v>
      </c>
      <c r="C64" s="195"/>
      <c r="D64" s="195"/>
      <c r="E64" s="196"/>
      <c r="F64" s="196"/>
    </row>
    <row r="65" spans="1:6" ht="17.25">
      <c r="A65" s="193" t="s">
        <v>279</v>
      </c>
      <c r="B65" s="194" t="s">
        <v>348</v>
      </c>
      <c r="C65" s="195"/>
      <c r="D65" s="195"/>
      <c r="E65" s="196"/>
      <c r="F65" s="196"/>
    </row>
    <row r="66" spans="1:6" ht="17.25">
      <c r="A66" s="193" t="s">
        <v>280</v>
      </c>
      <c r="B66" s="194" t="s">
        <v>349</v>
      </c>
      <c r="C66" s="195"/>
      <c r="D66" s="195"/>
      <c r="E66" s="196"/>
      <c r="F66" s="196"/>
    </row>
    <row r="67" spans="1:6" ht="17.25">
      <c r="A67" s="193" t="s">
        <v>281</v>
      </c>
      <c r="B67" s="194" t="s">
        <v>350</v>
      </c>
      <c r="C67" s="195"/>
      <c r="D67" s="195"/>
      <c r="E67" s="196"/>
      <c r="F67" s="196"/>
    </row>
    <row r="68" spans="1:6" ht="17.25">
      <c r="A68" s="197" t="s">
        <v>282</v>
      </c>
      <c r="B68" s="198" t="s">
        <v>351</v>
      </c>
      <c r="C68" s="199">
        <v>1000</v>
      </c>
      <c r="D68" s="199">
        <v>0</v>
      </c>
      <c r="E68" s="200"/>
      <c r="F68" s="200">
        <v>0</v>
      </c>
    </row>
    <row r="69" spans="1:6" ht="18.75">
      <c r="A69" s="201" t="s">
        <v>78</v>
      </c>
      <c r="B69" s="188"/>
      <c r="C69" s="202">
        <f>SUM(C63:C68)+INT(SUM(D63:D68)/100)</f>
        <v>18000</v>
      </c>
      <c r="D69" s="203">
        <f>MOD(SUM(D62:D68),100)</f>
        <v>0</v>
      </c>
      <c r="E69" s="204">
        <f>SUM(E63:E68)+INT(SUM(F63:F68)/100)</f>
        <v>7000</v>
      </c>
      <c r="F69" s="205">
        <f>MOD(SUM(F62:F68),100)</f>
        <v>0</v>
      </c>
    </row>
    <row r="70" spans="1:6" ht="17.25">
      <c r="A70" s="189" t="s">
        <v>283</v>
      </c>
      <c r="B70" s="190" t="s">
        <v>352</v>
      </c>
      <c r="C70" s="191"/>
      <c r="D70" s="191"/>
      <c r="E70" s="192"/>
      <c r="F70" s="192"/>
    </row>
    <row r="71" spans="1:6" ht="17.25">
      <c r="A71" s="197" t="s">
        <v>284</v>
      </c>
      <c r="B71" s="198" t="s">
        <v>353</v>
      </c>
      <c r="C71" s="199"/>
      <c r="D71" s="199"/>
      <c r="E71" s="200"/>
      <c r="F71" s="200"/>
    </row>
    <row r="72" spans="1:6" ht="18.75">
      <c r="A72" s="201" t="s">
        <v>78</v>
      </c>
      <c r="B72" s="188"/>
      <c r="C72" s="202">
        <f>SUM(C71)+INT(SUM(D71)/100)</f>
        <v>0</v>
      </c>
      <c r="D72" s="203">
        <f>MOD(SUM(D71),100)</f>
        <v>0</v>
      </c>
      <c r="E72" s="204">
        <f>SUM(E71)+INT(SUM(F71)/100)</f>
        <v>0</v>
      </c>
      <c r="F72" s="205">
        <f>MOD(SUM(F71),100)</f>
        <v>0</v>
      </c>
    </row>
    <row r="73" spans="1:6" ht="17.25">
      <c r="A73" s="189" t="s">
        <v>285</v>
      </c>
      <c r="B73" s="190" t="s">
        <v>354</v>
      </c>
      <c r="C73" s="191"/>
      <c r="D73" s="191"/>
      <c r="E73" s="192"/>
      <c r="F73" s="192"/>
    </row>
    <row r="74" spans="1:6" ht="17.25">
      <c r="A74" s="207" t="s">
        <v>288</v>
      </c>
      <c r="B74" s="194" t="s">
        <v>355</v>
      </c>
      <c r="C74" s="195"/>
      <c r="D74" s="195"/>
      <c r="E74" s="196"/>
      <c r="F74" s="196"/>
    </row>
    <row r="75" spans="1:6" ht="17.25">
      <c r="A75" s="207" t="s">
        <v>286</v>
      </c>
      <c r="B75" s="194"/>
      <c r="C75" s="195">
        <v>1118404</v>
      </c>
      <c r="D75" s="195">
        <v>0</v>
      </c>
      <c r="E75" s="196">
        <v>313550</v>
      </c>
      <c r="F75" s="196">
        <v>55</v>
      </c>
    </row>
    <row r="76" spans="1:6" ht="17.25">
      <c r="A76" s="207" t="s">
        <v>287</v>
      </c>
      <c r="B76" s="194"/>
      <c r="C76" s="195">
        <v>4218621</v>
      </c>
      <c r="D76" s="195">
        <v>0</v>
      </c>
      <c r="E76" s="196">
        <v>749616</v>
      </c>
      <c r="F76" s="196">
        <v>35</v>
      </c>
    </row>
    <row r="77" spans="1:6" ht="17.25">
      <c r="A77" s="207" t="s">
        <v>289</v>
      </c>
      <c r="B77" s="194" t="s">
        <v>356</v>
      </c>
      <c r="C77" s="195">
        <v>12600</v>
      </c>
      <c r="D77" s="195">
        <v>0</v>
      </c>
      <c r="E77" s="196">
        <v>8693</v>
      </c>
      <c r="F77" s="196">
        <v>30</v>
      </c>
    </row>
    <row r="78" spans="1:6" ht="17.25">
      <c r="A78" s="207" t="s">
        <v>290</v>
      </c>
      <c r="B78" s="194" t="s">
        <v>357</v>
      </c>
      <c r="C78" s="195">
        <v>598626</v>
      </c>
      <c r="D78" s="195">
        <v>0</v>
      </c>
      <c r="E78" s="196">
        <v>159796</v>
      </c>
      <c r="F78" s="196">
        <v>16</v>
      </c>
    </row>
    <row r="79" spans="1:6" ht="17.25">
      <c r="A79" s="207" t="s">
        <v>291</v>
      </c>
      <c r="B79" s="194" t="s">
        <v>358</v>
      </c>
      <c r="C79" s="195">
        <v>1172141</v>
      </c>
      <c r="D79" s="195">
        <v>0</v>
      </c>
      <c r="E79" s="196">
        <v>441003</v>
      </c>
      <c r="F79" s="196">
        <v>51</v>
      </c>
    </row>
    <row r="80" spans="1:6" ht="17.25">
      <c r="A80" s="207" t="s">
        <v>292</v>
      </c>
      <c r="B80" s="194" t="s">
        <v>360</v>
      </c>
      <c r="C80" s="195"/>
      <c r="D80" s="195"/>
      <c r="E80" s="196"/>
      <c r="F80" s="196"/>
    </row>
    <row r="81" spans="1:6" ht="17.25">
      <c r="A81" s="207" t="s">
        <v>293</v>
      </c>
      <c r="B81" s="194" t="s">
        <v>361</v>
      </c>
      <c r="C81" s="195">
        <v>295625</v>
      </c>
      <c r="D81" s="195">
        <v>0</v>
      </c>
      <c r="E81" s="196">
        <v>46164</v>
      </c>
      <c r="F81" s="196">
        <v>0</v>
      </c>
    </row>
    <row r="82" spans="1:6" ht="17.25">
      <c r="A82" s="207" t="s">
        <v>294</v>
      </c>
      <c r="B82" s="194" t="s">
        <v>359</v>
      </c>
      <c r="C82" s="195"/>
      <c r="D82" s="195"/>
      <c r="E82" s="196"/>
      <c r="F82" s="196"/>
    </row>
    <row r="83" spans="1:6" ht="17.25">
      <c r="A83" s="207" t="s">
        <v>295</v>
      </c>
      <c r="B83" s="194" t="s">
        <v>362</v>
      </c>
      <c r="C83" s="195">
        <v>24360</v>
      </c>
      <c r="D83" s="195">
        <v>0</v>
      </c>
      <c r="E83" s="196">
        <v>23240</v>
      </c>
      <c r="F83" s="196">
        <v>7</v>
      </c>
    </row>
    <row r="84" spans="1:6" ht="17.25">
      <c r="A84" s="207" t="s">
        <v>296</v>
      </c>
      <c r="B84" s="194" t="s">
        <v>363</v>
      </c>
      <c r="C84" s="195">
        <v>42954</v>
      </c>
      <c r="D84" s="195">
        <v>0</v>
      </c>
      <c r="E84" s="196">
        <v>9803</v>
      </c>
      <c r="F84" s="196">
        <v>20</v>
      </c>
    </row>
    <row r="85" spans="1:6" ht="17.25">
      <c r="A85" s="208" t="s">
        <v>297</v>
      </c>
      <c r="B85" s="198"/>
      <c r="C85" s="199"/>
      <c r="D85" s="199"/>
      <c r="E85" s="200"/>
      <c r="F85" s="200"/>
    </row>
    <row r="86" spans="1:6" ht="18.75">
      <c r="A86" s="201" t="s">
        <v>78</v>
      </c>
      <c r="B86" s="188"/>
      <c r="C86" s="202">
        <f>SUM(C75:C85)+INT(SUM(D75:D85)/100)</f>
        <v>7483331</v>
      </c>
      <c r="D86" s="203">
        <f>MOD(SUM(D75:D85),100)</f>
        <v>0</v>
      </c>
      <c r="E86" s="204">
        <f>SUM(E75:E85)+INT(SUM(F75:F85)/100)</f>
        <v>1751867</v>
      </c>
      <c r="F86" s="205">
        <f>MOD(SUM(F75:F85),100)</f>
        <v>14</v>
      </c>
    </row>
    <row r="87" spans="1:6" ht="17.25">
      <c r="A87" s="189" t="s">
        <v>298</v>
      </c>
      <c r="B87" s="190"/>
      <c r="C87" s="191"/>
      <c r="D87" s="191"/>
      <c r="E87" s="192"/>
      <c r="F87" s="192"/>
    </row>
    <row r="88" spans="1:6" ht="17.25">
      <c r="A88" s="193" t="s">
        <v>299</v>
      </c>
      <c r="B88" s="194">
        <v>2002</v>
      </c>
      <c r="C88" s="195">
        <v>6885347</v>
      </c>
      <c r="D88" s="195">
        <v>0</v>
      </c>
      <c r="E88" s="196"/>
      <c r="F88" s="196"/>
    </row>
    <row r="89" spans="1:6" ht="17.25">
      <c r="A89" s="193" t="s">
        <v>4</v>
      </c>
      <c r="B89" s="194">
        <v>2002</v>
      </c>
      <c r="C89" s="195"/>
      <c r="D89" s="195"/>
      <c r="E89" s="196">
        <v>288000</v>
      </c>
      <c r="F89" s="196">
        <v>0</v>
      </c>
    </row>
    <row r="90" spans="1:6" ht="17.25">
      <c r="A90" s="193" t="s">
        <v>5</v>
      </c>
      <c r="B90" s="194">
        <v>2002</v>
      </c>
      <c r="C90" s="195"/>
      <c r="D90" s="195"/>
      <c r="E90" s="196"/>
      <c r="F90" s="196"/>
    </row>
    <row r="91" spans="1:6" ht="17.25">
      <c r="A91" s="193" t="s">
        <v>2</v>
      </c>
      <c r="B91" s="194" t="s">
        <v>364</v>
      </c>
      <c r="C91" s="195"/>
      <c r="D91" s="195"/>
      <c r="E91" s="196">
        <v>1134000</v>
      </c>
      <c r="F91" s="196">
        <v>0</v>
      </c>
    </row>
    <row r="92" spans="1:6" ht="17.25">
      <c r="A92" s="193" t="s">
        <v>3</v>
      </c>
      <c r="B92" s="198" t="s">
        <v>364</v>
      </c>
      <c r="C92" s="199"/>
      <c r="D92" s="199"/>
      <c r="E92" s="200"/>
      <c r="F92" s="200"/>
    </row>
    <row r="93" spans="1:6" ht="17.25">
      <c r="A93" s="193" t="s">
        <v>419</v>
      </c>
      <c r="B93" s="198" t="s">
        <v>364</v>
      </c>
      <c r="C93" s="199"/>
      <c r="D93" s="199"/>
      <c r="E93" s="200">
        <v>174500</v>
      </c>
      <c r="F93" s="200">
        <v>0</v>
      </c>
    </row>
    <row r="94" spans="1:6" ht="17.25">
      <c r="A94" s="193" t="s">
        <v>446</v>
      </c>
      <c r="B94" s="198" t="s">
        <v>364</v>
      </c>
      <c r="C94" s="199"/>
      <c r="D94" s="199"/>
      <c r="E94" s="200"/>
      <c r="F94" s="200"/>
    </row>
    <row r="95" spans="1:6" ht="18.75">
      <c r="A95" s="201" t="s">
        <v>78</v>
      </c>
      <c r="B95" s="188"/>
      <c r="C95" s="202">
        <f>SUM(C88:C94)+INT(SUM(D88:D94)/100)</f>
        <v>6885347</v>
      </c>
      <c r="D95" s="203">
        <f>MOD(SUM(D88:D94),100)</f>
        <v>0</v>
      </c>
      <c r="E95" s="204">
        <f>SUM(E88:E94)+INT(SUM(F88:F94)/100)</f>
        <v>1596500</v>
      </c>
      <c r="F95" s="205">
        <f>MOD(SUM(F88:F94),100)</f>
        <v>0</v>
      </c>
    </row>
    <row r="96" spans="1:6" ht="18.75">
      <c r="A96" s="209" t="s">
        <v>184</v>
      </c>
      <c r="B96" s="210"/>
      <c r="C96" s="202">
        <f>SUM(C15,C48,C55,,C60,C69,C72,C86,C95)+INT(SUM(D15,,D48,D55,D60,D69,D72,D86,D95)/100)</f>
        <v>14519073</v>
      </c>
      <c r="D96" s="203">
        <f>MOD(SUM(D15,,D48,D55,D60,D69,D72,D86,D95),100)</f>
        <v>0</v>
      </c>
      <c r="E96" s="204">
        <f>SUM(E15,E48,E55,,E60,E69,E72,E86,E95)+INT(SUM(F15,,F48,F55,F60,F69,F72,F86,F95)/100)</f>
        <v>3390370</v>
      </c>
      <c r="F96" s="205">
        <f>MOD(SUM(F15,,F48,F55,F60,F69,F72,F86,F95),100)</f>
        <v>71</v>
      </c>
    </row>
  </sheetData>
  <sheetProtection/>
  <mergeCells count="5">
    <mergeCell ref="A4:F4"/>
    <mergeCell ref="A3:F3"/>
    <mergeCell ref="A2:F2"/>
    <mergeCell ref="C6:D6"/>
    <mergeCell ref="E6:F6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2:F253"/>
  <sheetViews>
    <sheetView tabSelected="1" zoomScale="130" zoomScaleNormal="130" zoomScaleSheetLayoutView="100" zoomScalePageLayoutView="0" workbookViewId="0" topLeftCell="A88">
      <selection activeCell="E84" sqref="E84"/>
    </sheetView>
  </sheetViews>
  <sheetFormatPr defaultColWidth="9.00390625" defaultRowHeight="21.75"/>
  <cols>
    <col min="1" max="1" width="3.00390625" style="1" customWidth="1"/>
    <col min="2" max="2" width="49.8515625" style="1" customWidth="1"/>
    <col min="3" max="3" width="20.00390625" style="1" customWidth="1"/>
    <col min="4" max="4" width="8.57421875" style="1" customWidth="1"/>
    <col min="5" max="16384" width="9.00390625" style="1" customWidth="1"/>
  </cols>
  <sheetData>
    <row r="1" ht="5.25" customHeight="1"/>
    <row r="2" spans="1:4" ht="18.75">
      <c r="A2" s="396" t="s">
        <v>10</v>
      </c>
      <c r="B2" s="396"/>
      <c r="C2" s="212" t="s">
        <v>564</v>
      </c>
      <c r="D2" s="212"/>
    </row>
    <row r="3" spans="2:3" ht="18.75">
      <c r="B3" s="396" t="s">
        <v>79</v>
      </c>
      <c r="C3" s="396"/>
    </row>
    <row r="4" spans="2:3" ht="18.75">
      <c r="B4" s="213" t="s">
        <v>101</v>
      </c>
      <c r="C4" s="214">
        <f>SUM(C5:C6)</f>
        <v>0</v>
      </c>
    </row>
    <row r="5" spans="2:5" ht="18.75">
      <c r="B5" s="215" t="s">
        <v>80</v>
      </c>
      <c r="C5" s="216">
        <v>0</v>
      </c>
      <c r="D5" s="13"/>
      <c r="E5" s="13"/>
    </row>
    <row r="6" spans="2:5" ht="18.75">
      <c r="B6" s="215" t="s">
        <v>81</v>
      </c>
      <c r="C6" s="216">
        <v>0</v>
      </c>
      <c r="D6" s="13"/>
      <c r="E6" s="13"/>
    </row>
    <row r="7" spans="2:5" ht="18.75">
      <c r="B7" s="213" t="s">
        <v>100</v>
      </c>
      <c r="C7" s="217">
        <f>SUM(C8:C16)</f>
        <v>1562</v>
      </c>
      <c r="E7" s="218"/>
    </row>
    <row r="8" spans="2:3" ht="18.75">
      <c r="B8" s="215" t="s">
        <v>383</v>
      </c>
      <c r="C8" s="216"/>
    </row>
    <row r="9" spans="2:3" ht="18.75">
      <c r="B9" s="215" t="s">
        <v>148</v>
      </c>
      <c r="C9" s="216"/>
    </row>
    <row r="10" spans="2:3" ht="18.75">
      <c r="B10" s="215" t="s">
        <v>149</v>
      </c>
      <c r="C10" s="216"/>
    </row>
    <row r="11" spans="2:3" ht="18.75">
      <c r="B11" s="215" t="s">
        <v>164</v>
      </c>
      <c r="C11" s="216">
        <v>90</v>
      </c>
    </row>
    <row r="12" spans="2:3" ht="18.75">
      <c r="B12" s="215" t="s">
        <v>507</v>
      </c>
      <c r="C12" s="216"/>
    </row>
    <row r="13" spans="2:3" ht="18.75">
      <c r="B13" s="215" t="s">
        <v>92</v>
      </c>
      <c r="C13" s="216">
        <v>1472</v>
      </c>
    </row>
    <row r="14" spans="2:3" ht="18.75">
      <c r="B14" s="215" t="s">
        <v>178</v>
      </c>
      <c r="C14" s="216"/>
    </row>
    <row r="15" spans="2:3" ht="18.75">
      <c r="B15" s="215" t="s">
        <v>217</v>
      </c>
      <c r="C15" s="216"/>
    </row>
    <row r="16" spans="2:3" ht="18.75">
      <c r="B16" s="215" t="s">
        <v>411</v>
      </c>
      <c r="C16" s="216"/>
    </row>
    <row r="17" spans="2:3" ht="18.75">
      <c r="B17" s="213" t="s">
        <v>103</v>
      </c>
      <c r="C17" s="217">
        <f>SUM(C18)</f>
        <v>15362.57</v>
      </c>
    </row>
    <row r="18" spans="2:3" ht="18.75">
      <c r="B18" s="215" t="s">
        <v>82</v>
      </c>
      <c r="C18" s="216">
        <v>15362.57</v>
      </c>
    </row>
    <row r="19" spans="2:3" ht="18.75">
      <c r="B19" s="213" t="s">
        <v>104</v>
      </c>
      <c r="C19" s="217">
        <f>SUM(C20:C21)</f>
        <v>0</v>
      </c>
    </row>
    <row r="20" spans="2:3" ht="23.25" customHeight="1">
      <c r="B20" s="215" t="s">
        <v>93</v>
      </c>
      <c r="C20" s="216">
        <v>0</v>
      </c>
    </row>
    <row r="21" spans="2:3" ht="23.25" customHeight="1">
      <c r="B21" s="215" t="s">
        <v>150</v>
      </c>
      <c r="C21" s="216">
        <v>0</v>
      </c>
    </row>
    <row r="22" spans="2:3" ht="18.75">
      <c r="B22" s="213" t="s">
        <v>102</v>
      </c>
      <c r="C22" s="219">
        <f>SUM(C23:C31)</f>
        <v>1253280.3900000001</v>
      </c>
    </row>
    <row r="23" spans="2:3" ht="22.5" customHeight="1">
      <c r="B23" s="215" t="s">
        <v>67</v>
      </c>
      <c r="C23" s="216">
        <v>749616.35</v>
      </c>
    </row>
    <row r="24" spans="2:3" ht="18.75">
      <c r="B24" s="215" t="s">
        <v>83</v>
      </c>
      <c r="C24" s="220">
        <v>114221.18</v>
      </c>
    </row>
    <row r="25" spans="2:3" ht="18.75">
      <c r="B25" s="215" t="s">
        <v>94</v>
      </c>
      <c r="C25" s="220">
        <v>0</v>
      </c>
    </row>
    <row r="26" spans="2:3" ht="18.75">
      <c r="B26" s="215" t="s">
        <v>84</v>
      </c>
      <c r="C26" s="220">
        <v>101943.49</v>
      </c>
    </row>
    <row r="27" spans="2:3" ht="18.75">
      <c r="B27" s="215" t="s">
        <v>85</v>
      </c>
      <c r="C27" s="220">
        <v>264259.3</v>
      </c>
    </row>
    <row r="28" spans="2:3" ht="18.75">
      <c r="B28" s="215" t="s">
        <v>95</v>
      </c>
      <c r="C28" s="216">
        <v>23240.07</v>
      </c>
    </row>
    <row r="29" spans="2:3" ht="18.75">
      <c r="B29" s="215" t="s">
        <v>96</v>
      </c>
      <c r="C29" s="221">
        <v>0</v>
      </c>
    </row>
    <row r="30" spans="2:3" ht="18.75">
      <c r="B30" s="215" t="s">
        <v>86</v>
      </c>
      <c r="C30" s="216">
        <v>0</v>
      </c>
    </row>
    <row r="31" spans="2:3" ht="18.75">
      <c r="B31" s="215" t="s">
        <v>173</v>
      </c>
      <c r="C31" s="221">
        <v>0</v>
      </c>
    </row>
    <row r="32" spans="2:3" ht="18.75">
      <c r="B32" s="213" t="s">
        <v>381</v>
      </c>
      <c r="C32" s="217">
        <f>SUM(C33)</f>
        <v>0</v>
      </c>
    </row>
    <row r="33" spans="2:3" ht="18.75">
      <c r="B33" s="215" t="s">
        <v>166</v>
      </c>
      <c r="C33" s="216">
        <v>0</v>
      </c>
    </row>
    <row r="34" spans="2:3" ht="18.75">
      <c r="B34" s="213" t="s">
        <v>6</v>
      </c>
      <c r="C34" s="217">
        <v>288000</v>
      </c>
    </row>
    <row r="35" spans="2:3" ht="18.75">
      <c r="B35" s="213" t="s">
        <v>430</v>
      </c>
      <c r="C35" s="217">
        <v>0</v>
      </c>
    </row>
    <row r="36" spans="2:3" ht="18.75">
      <c r="B36" s="213" t="s">
        <v>382</v>
      </c>
      <c r="C36" s="217">
        <f>SUM(C37:C40)</f>
        <v>0</v>
      </c>
    </row>
    <row r="37" spans="2:3" ht="18.75">
      <c r="B37" s="215" t="s">
        <v>445</v>
      </c>
      <c r="C37" s="216">
        <v>0</v>
      </c>
    </row>
    <row r="38" spans="2:3" ht="18.75">
      <c r="B38" s="215" t="s">
        <v>367</v>
      </c>
      <c r="C38" s="216">
        <v>0</v>
      </c>
    </row>
    <row r="39" spans="2:3" ht="18.75">
      <c r="B39" s="215" t="s">
        <v>508</v>
      </c>
      <c r="C39" s="222"/>
    </row>
    <row r="40" spans="2:3" ht="18.75">
      <c r="B40" s="215" t="s">
        <v>420</v>
      </c>
      <c r="C40" s="222"/>
    </row>
    <row r="41" ht="19.5" thickBot="1">
      <c r="C41" s="223">
        <f>SUM(C4,C7,C17,C19,C22,C32,C36,C35,C34)</f>
        <v>1558204.9600000002</v>
      </c>
    </row>
    <row r="42" spans="2:3" ht="19.5" thickTop="1">
      <c r="B42" s="70"/>
      <c r="C42" s="224"/>
    </row>
    <row r="43" spans="2:3" ht="18.75">
      <c r="B43" s="70"/>
      <c r="C43" s="224"/>
    </row>
    <row r="44" spans="2:3" ht="18.75">
      <c r="B44" s="70"/>
      <c r="C44" s="224"/>
    </row>
    <row r="45" spans="2:3" ht="18.75">
      <c r="B45" s="70"/>
      <c r="C45" s="224"/>
    </row>
    <row r="46" spans="2:3" ht="18.75">
      <c r="B46" s="70"/>
      <c r="C46" s="224"/>
    </row>
    <row r="47" spans="1:4" ht="18.75">
      <c r="A47" s="396" t="s">
        <v>9</v>
      </c>
      <c r="B47" s="396"/>
      <c r="C47" s="212" t="str">
        <f>C2</f>
        <v>ณ  วันที่  31  ธันวาคม  2553</v>
      </c>
      <c r="D47" s="212"/>
    </row>
    <row r="48" spans="2:3" ht="18.75">
      <c r="B48" s="396" t="s">
        <v>87</v>
      </c>
      <c r="C48" s="396"/>
    </row>
    <row r="49" ht="18.75">
      <c r="C49" s="13"/>
    </row>
    <row r="50" spans="2:3" ht="18.75">
      <c r="B50" s="215" t="s">
        <v>187</v>
      </c>
      <c r="C50" s="221">
        <v>0</v>
      </c>
    </row>
    <row r="51" spans="2:3" ht="18.75">
      <c r="B51" s="215" t="s">
        <v>88</v>
      </c>
      <c r="C51" s="221">
        <v>3386.44</v>
      </c>
    </row>
    <row r="52" spans="2:3" ht="18.75">
      <c r="B52" s="215" t="s">
        <v>98</v>
      </c>
      <c r="C52" s="221">
        <v>0</v>
      </c>
    </row>
    <row r="53" spans="2:3" ht="18.75">
      <c r="B53" s="215" t="s">
        <v>99</v>
      </c>
      <c r="C53" s="221">
        <v>0</v>
      </c>
    </row>
    <row r="54" spans="2:3" ht="18.75">
      <c r="B54" s="215" t="s">
        <v>106</v>
      </c>
      <c r="C54" s="221">
        <v>0</v>
      </c>
    </row>
    <row r="55" spans="2:3" ht="18.75">
      <c r="B55" s="215" t="s">
        <v>90</v>
      </c>
      <c r="C55" s="221">
        <v>9000</v>
      </c>
    </row>
    <row r="56" spans="2:3" ht="18.75">
      <c r="B56" s="215" t="s">
        <v>412</v>
      </c>
      <c r="C56" s="221">
        <v>0</v>
      </c>
    </row>
    <row r="57" spans="2:3" ht="18.75">
      <c r="B57" s="215" t="s">
        <v>436</v>
      </c>
      <c r="C57" s="221">
        <v>0</v>
      </c>
    </row>
    <row r="58" spans="2:3" ht="19.5" thickBot="1">
      <c r="B58" s="1" t="s">
        <v>482</v>
      </c>
      <c r="C58" s="225">
        <f>SUM(C50:C57)</f>
        <v>12386.44</v>
      </c>
    </row>
    <row r="59" ht="19.5" thickTop="1">
      <c r="C59" s="226"/>
    </row>
    <row r="60" ht="18.75">
      <c r="C60" s="226"/>
    </row>
    <row r="61" ht="18.75">
      <c r="C61" s="226"/>
    </row>
    <row r="62" ht="18.75">
      <c r="C62" s="226"/>
    </row>
    <row r="63" ht="18.75">
      <c r="C63" s="226"/>
    </row>
    <row r="64" spans="1:4" ht="18.75">
      <c r="A64" s="396" t="s">
        <v>8</v>
      </c>
      <c r="B64" s="396"/>
      <c r="C64" s="212" t="str">
        <f>C2</f>
        <v>ณ  วันที่  31  ธันวาคม  2553</v>
      </c>
      <c r="D64" s="212"/>
    </row>
    <row r="65" spans="2:3" ht="18.75">
      <c r="B65" s="396" t="s">
        <v>87</v>
      </c>
      <c r="C65" s="396"/>
    </row>
    <row r="66" ht="18.75">
      <c r="C66" s="13"/>
    </row>
    <row r="67" spans="2:3" ht="18.75">
      <c r="B67" s="215" t="s">
        <v>97</v>
      </c>
      <c r="C67" s="221">
        <v>4230.13</v>
      </c>
    </row>
    <row r="68" spans="2:3" ht="18.75">
      <c r="B68" s="215" t="s">
        <v>13</v>
      </c>
      <c r="C68" s="221">
        <v>3534.63</v>
      </c>
    </row>
    <row r="69" spans="2:3" ht="18.75">
      <c r="B69" s="215" t="s">
        <v>14</v>
      </c>
      <c r="C69" s="221">
        <v>4241.56</v>
      </c>
    </row>
    <row r="70" spans="2:3" ht="18.75">
      <c r="B70" s="215" t="s">
        <v>89</v>
      </c>
      <c r="C70" s="221">
        <v>0</v>
      </c>
    </row>
    <row r="71" spans="2:3" ht="18.75">
      <c r="B71" s="215" t="s">
        <v>90</v>
      </c>
      <c r="C71" s="221">
        <v>0</v>
      </c>
    </row>
    <row r="72" spans="2:3" ht="19.5" thickBot="1">
      <c r="B72" s="1" t="s">
        <v>483</v>
      </c>
      <c r="C72" s="225">
        <f>SUM(C67:C71)</f>
        <v>12006.32</v>
      </c>
    </row>
    <row r="73" ht="19.5" thickTop="1">
      <c r="C73" s="226"/>
    </row>
    <row r="74" ht="18.75">
      <c r="C74" s="226"/>
    </row>
    <row r="75" ht="18.75">
      <c r="C75" s="226"/>
    </row>
    <row r="76" ht="18.75">
      <c r="C76" s="226"/>
    </row>
    <row r="77" ht="18.75">
      <c r="C77" s="226"/>
    </row>
    <row r="78" ht="18.75">
      <c r="C78" s="226"/>
    </row>
    <row r="79" ht="18.75">
      <c r="C79" s="226"/>
    </row>
    <row r="80" ht="18.75">
      <c r="C80" s="226"/>
    </row>
    <row r="81" ht="18.75">
      <c r="C81" s="226"/>
    </row>
    <row r="82" ht="18.75">
      <c r="C82" s="226"/>
    </row>
    <row r="83" ht="18.75">
      <c r="C83" s="226"/>
    </row>
    <row r="84" ht="18.75">
      <c r="C84" s="226"/>
    </row>
    <row r="85" ht="18.75">
      <c r="C85" s="226"/>
    </row>
    <row r="86" ht="18.75">
      <c r="C86" s="226"/>
    </row>
    <row r="87" ht="18.75">
      <c r="C87" s="226"/>
    </row>
    <row r="88" ht="18.75">
      <c r="C88" s="226"/>
    </row>
    <row r="89" spans="1:4" ht="18.75">
      <c r="A89" s="396" t="s">
        <v>7</v>
      </c>
      <c r="B89" s="396"/>
      <c r="C89" s="212" t="str">
        <f>C2</f>
        <v>ณ  วันที่  31  ธันวาคม  2553</v>
      </c>
      <c r="D89" s="212"/>
    </row>
    <row r="90" spans="2:3" ht="18.75">
      <c r="B90" s="396" t="s">
        <v>87</v>
      </c>
      <c r="C90" s="396"/>
    </row>
    <row r="91" ht="18.75">
      <c r="C91" s="13"/>
    </row>
    <row r="92" spans="2:3" ht="18.75">
      <c r="B92" s="215" t="s">
        <v>91</v>
      </c>
      <c r="C92" s="220">
        <v>3386.44</v>
      </c>
    </row>
    <row r="93" spans="2:6" ht="18.75">
      <c r="B93" s="215" t="s">
        <v>89</v>
      </c>
      <c r="C93" s="220">
        <v>387821</v>
      </c>
      <c r="F93" s="1" t="s">
        <v>21</v>
      </c>
    </row>
    <row r="94" spans="2:3" ht="18.75">
      <c r="B94" s="215" t="s">
        <v>107</v>
      </c>
      <c r="C94" s="220">
        <v>0</v>
      </c>
    </row>
    <row r="95" spans="2:3" ht="18.75">
      <c r="B95" s="215" t="s">
        <v>108</v>
      </c>
      <c r="C95" s="220">
        <v>0</v>
      </c>
    </row>
    <row r="96" spans="2:3" ht="18.75">
      <c r="B96" s="215" t="s">
        <v>109</v>
      </c>
      <c r="C96" s="220">
        <v>0</v>
      </c>
    </row>
    <row r="97" spans="2:3" ht="18.75">
      <c r="B97" s="215" t="s">
        <v>412</v>
      </c>
      <c r="C97" s="221">
        <v>53500</v>
      </c>
    </row>
    <row r="98" spans="2:3" ht="18.75">
      <c r="B98" s="215" t="s">
        <v>436</v>
      </c>
      <c r="C98" s="221">
        <v>28100</v>
      </c>
    </row>
    <row r="99" spans="2:3" ht="19.5" thickBot="1">
      <c r="B99" s="1" t="s">
        <v>484</v>
      </c>
      <c r="C99" s="225">
        <f>SUM(C92:C98)</f>
        <v>472807.44</v>
      </c>
    </row>
    <row r="100" ht="19.5" thickTop="1">
      <c r="C100" s="13"/>
    </row>
    <row r="101" spans="2:3" ht="18.75">
      <c r="B101" s="17" t="s">
        <v>90</v>
      </c>
      <c r="C101" s="227">
        <v>789673.06</v>
      </c>
    </row>
    <row r="102" ht="18.75">
      <c r="C102" s="13"/>
    </row>
    <row r="103" ht="18.75">
      <c r="C103" s="13"/>
    </row>
    <row r="104" ht="18.75">
      <c r="C104" s="13"/>
    </row>
    <row r="105" ht="18.75">
      <c r="C105" s="13"/>
    </row>
    <row r="106" ht="18.75">
      <c r="C106" s="13"/>
    </row>
    <row r="107" ht="18.75">
      <c r="C107" s="13"/>
    </row>
    <row r="108" ht="18.75">
      <c r="C108" s="13"/>
    </row>
    <row r="109" ht="18.75">
      <c r="C109" s="13"/>
    </row>
    <row r="110" ht="18.75">
      <c r="C110" s="13"/>
    </row>
    <row r="111" ht="18.75">
      <c r="C111" s="13"/>
    </row>
    <row r="112" ht="18.75">
      <c r="C112" s="13"/>
    </row>
    <row r="113" ht="18.75">
      <c r="C113" s="13"/>
    </row>
    <row r="114" ht="18.75">
      <c r="C114" s="13"/>
    </row>
    <row r="115" ht="18.75">
      <c r="C115" s="13"/>
    </row>
    <row r="116" ht="18.75">
      <c r="C116" s="13"/>
    </row>
    <row r="117" ht="18.75">
      <c r="C117" s="13"/>
    </row>
    <row r="118" ht="18.75">
      <c r="C118" s="13"/>
    </row>
    <row r="119" ht="18.75">
      <c r="C119" s="13"/>
    </row>
    <row r="120" ht="18.75">
      <c r="C120" s="13"/>
    </row>
    <row r="121" ht="18.75">
      <c r="C121" s="13"/>
    </row>
    <row r="122" ht="18.75">
      <c r="C122" s="13"/>
    </row>
    <row r="123" ht="18.75">
      <c r="C123" s="13"/>
    </row>
    <row r="124" ht="18.75">
      <c r="C124" s="13"/>
    </row>
    <row r="125" ht="18.75">
      <c r="C125" s="167"/>
    </row>
    <row r="126" ht="18.75">
      <c r="C126" s="167"/>
    </row>
    <row r="127" ht="18.75">
      <c r="C127" s="167"/>
    </row>
    <row r="128" ht="18.75">
      <c r="C128" s="167"/>
    </row>
    <row r="129" ht="18.75">
      <c r="C129" s="167"/>
    </row>
    <row r="130" ht="18.75">
      <c r="C130" s="167"/>
    </row>
    <row r="131" ht="18.75">
      <c r="C131" s="167"/>
    </row>
    <row r="132" ht="18.75">
      <c r="C132" s="167"/>
    </row>
    <row r="133" ht="18.75">
      <c r="C133" s="167"/>
    </row>
    <row r="134" ht="18.75">
      <c r="C134" s="167"/>
    </row>
    <row r="135" ht="18.75">
      <c r="C135" s="167"/>
    </row>
    <row r="136" ht="18.75">
      <c r="C136" s="167"/>
    </row>
    <row r="137" ht="18.75">
      <c r="C137" s="167"/>
    </row>
    <row r="138" ht="18.75">
      <c r="C138" s="167"/>
    </row>
    <row r="139" ht="18.75">
      <c r="C139" s="167"/>
    </row>
    <row r="140" ht="18.75">
      <c r="C140" s="167"/>
    </row>
    <row r="141" ht="18.75">
      <c r="C141" s="167"/>
    </row>
    <row r="142" ht="18.75">
      <c r="C142" s="167"/>
    </row>
    <row r="143" ht="18.75">
      <c r="C143" s="167"/>
    </row>
    <row r="144" ht="18.75">
      <c r="C144" s="167"/>
    </row>
    <row r="145" ht="18.75">
      <c r="C145" s="167"/>
    </row>
    <row r="146" ht="18.75">
      <c r="C146" s="167"/>
    </row>
    <row r="147" ht="18.75">
      <c r="C147" s="167"/>
    </row>
    <row r="148" ht="18.75">
      <c r="C148" s="167"/>
    </row>
    <row r="149" ht="18.75">
      <c r="C149" s="167"/>
    </row>
    <row r="150" ht="18.75">
      <c r="C150" s="167"/>
    </row>
    <row r="151" ht="18.75">
      <c r="C151" s="167"/>
    </row>
    <row r="152" ht="18.75">
      <c r="C152" s="167"/>
    </row>
    <row r="153" ht="18.75">
      <c r="C153" s="167"/>
    </row>
    <row r="154" ht="18.75">
      <c r="C154" s="167"/>
    </row>
    <row r="155" ht="18.75">
      <c r="C155" s="167"/>
    </row>
    <row r="156" ht="18.75">
      <c r="C156" s="167"/>
    </row>
    <row r="157" ht="18.75">
      <c r="C157" s="167"/>
    </row>
    <row r="158" ht="18.75">
      <c r="C158" s="167"/>
    </row>
    <row r="159" ht="18.75">
      <c r="C159" s="167"/>
    </row>
    <row r="160" ht="18.75">
      <c r="C160" s="167"/>
    </row>
    <row r="161" ht="18.75">
      <c r="C161" s="167"/>
    </row>
    <row r="162" ht="18.75">
      <c r="C162" s="167"/>
    </row>
    <row r="163" ht="18.75">
      <c r="C163" s="167"/>
    </row>
    <row r="164" ht="18.75">
      <c r="C164" s="167"/>
    </row>
    <row r="165" ht="18.75">
      <c r="C165" s="167"/>
    </row>
    <row r="166" ht="18.75">
      <c r="C166" s="167"/>
    </row>
    <row r="167" ht="18.75">
      <c r="C167" s="167"/>
    </row>
    <row r="168" ht="18.75">
      <c r="C168" s="167"/>
    </row>
    <row r="169" ht="18.75">
      <c r="C169" s="167"/>
    </row>
    <row r="170" ht="18.75">
      <c r="C170" s="167"/>
    </row>
    <row r="171" ht="18.75">
      <c r="C171" s="167"/>
    </row>
    <row r="172" ht="18.75">
      <c r="C172" s="167"/>
    </row>
    <row r="173" ht="18.75">
      <c r="C173" s="167"/>
    </row>
    <row r="174" ht="18.75">
      <c r="C174" s="167"/>
    </row>
    <row r="175" ht="18.75">
      <c r="C175" s="167"/>
    </row>
    <row r="176" ht="18.75">
      <c r="C176" s="167"/>
    </row>
    <row r="177" ht="18.75">
      <c r="C177" s="167"/>
    </row>
    <row r="178" ht="18.75">
      <c r="C178" s="167"/>
    </row>
    <row r="179" ht="18.75">
      <c r="C179" s="167"/>
    </row>
    <row r="180" ht="18.75">
      <c r="C180" s="167"/>
    </row>
    <row r="181" ht="18.75">
      <c r="C181" s="167"/>
    </row>
    <row r="182" ht="18.75">
      <c r="C182" s="167"/>
    </row>
    <row r="183" ht="18.75">
      <c r="C183" s="167"/>
    </row>
    <row r="184" ht="18.75">
      <c r="C184" s="167"/>
    </row>
    <row r="185" ht="18.75">
      <c r="C185" s="167"/>
    </row>
    <row r="186" ht="18.75">
      <c r="C186" s="167"/>
    </row>
    <row r="187" ht="18.75">
      <c r="C187" s="167"/>
    </row>
    <row r="188" ht="18.75">
      <c r="C188" s="167"/>
    </row>
    <row r="189" ht="18.75">
      <c r="C189" s="167"/>
    </row>
    <row r="190" ht="18.75">
      <c r="C190" s="167"/>
    </row>
    <row r="191" ht="18.75">
      <c r="C191" s="167"/>
    </row>
    <row r="192" ht="18.75">
      <c r="C192" s="167"/>
    </row>
    <row r="193" ht="18.75">
      <c r="C193" s="167"/>
    </row>
    <row r="194" ht="18.75">
      <c r="C194" s="167"/>
    </row>
    <row r="195" ht="18.75">
      <c r="C195" s="167"/>
    </row>
    <row r="196" ht="18.75">
      <c r="C196" s="167"/>
    </row>
    <row r="197" ht="18.75">
      <c r="C197" s="167"/>
    </row>
    <row r="198" ht="18.75">
      <c r="C198" s="167"/>
    </row>
    <row r="199" ht="18.75">
      <c r="C199" s="167"/>
    </row>
    <row r="200" ht="18.75">
      <c r="C200" s="167"/>
    </row>
    <row r="201" ht="18.75">
      <c r="C201" s="167"/>
    </row>
    <row r="202" ht="18.75">
      <c r="C202" s="167"/>
    </row>
    <row r="203" ht="18.75">
      <c r="C203" s="167"/>
    </row>
    <row r="204" ht="18.75">
      <c r="C204" s="167"/>
    </row>
    <row r="205" ht="18.75">
      <c r="C205" s="167"/>
    </row>
    <row r="206" ht="18.75">
      <c r="C206" s="167"/>
    </row>
    <row r="207" ht="18.75">
      <c r="C207" s="167"/>
    </row>
    <row r="208" ht="18.75">
      <c r="C208" s="167"/>
    </row>
    <row r="209" ht="18.75">
      <c r="C209" s="167"/>
    </row>
    <row r="210" ht="18.75">
      <c r="C210" s="167"/>
    </row>
    <row r="211" ht="18.75">
      <c r="C211" s="167"/>
    </row>
    <row r="212" ht="18.75">
      <c r="C212" s="167"/>
    </row>
    <row r="213" ht="18.75">
      <c r="C213" s="167"/>
    </row>
    <row r="214" ht="18.75">
      <c r="C214" s="167"/>
    </row>
    <row r="215" ht="18.75">
      <c r="C215" s="167"/>
    </row>
    <row r="216" ht="18.75">
      <c r="C216" s="167"/>
    </row>
    <row r="217" ht="18.75">
      <c r="C217" s="167"/>
    </row>
    <row r="218" ht="18.75">
      <c r="C218" s="167"/>
    </row>
    <row r="219" ht="18.75">
      <c r="C219" s="167"/>
    </row>
    <row r="220" ht="18.75">
      <c r="C220" s="167"/>
    </row>
    <row r="221" ht="18.75">
      <c r="C221" s="167"/>
    </row>
    <row r="222" ht="18.75">
      <c r="C222" s="167"/>
    </row>
    <row r="223" ht="18.75">
      <c r="C223" s="167"/>
    </row>
    <row r="224" ht="18.75">
      <c r="C224" s="167"/>
    </row>
    <row r="225" ht="18.75">
      <c r="C225" s="167"/>
    </row>
    <row r="226" ht="18.75">
      <c r="C226" s="167"/>
    </row>
    <row r="227" ht="18.75">
      <c r="C227" s="167"/>
    </row>
    <row r="228" ht="18.75">
      <c r="C228" s="167"/>
    </row>
    <row r="229" ht="18.75">
      <c r="C229" s="167"/>
    </row>
    <row r="230" ht="18.75">
      <c r="C230" s="167"/>
    </row>
    <row r="231" ht="18.75">
      <c r="C231" s="167"/>
    </row>
    <row r="232" ht="18.75">
      <c r="C232" s="167"/>
    </row>
    <row r="233" ht="18.75">
      <c r="C233" s="167"/>
    </row>
    <row r="234" ht="18.75">
      <c r="C234" s="167"/>
    </row>
    <row r="235" ht="18.75">
      <c r="C235" s="167"/>
    </row>
    <row r="236" ht="18.75">
      <c r="C236" s="167"/>
    </row>
    <row r="237" ht="18.75">
      <c r="C237" s="167"/>
    </row>
    <row r="238" ht="18.75">
      <c r="C238" s="167"/>
    </row>
    <row r="239" ht="18.75">
      <c r="C239" s="167"/>
    </row>
    <row r="240" ht="18.75">
      <c r="C240" s="167"/>
    </row>
    <row r="241" ht="18.75">
      <c r="C241" s="167"/>
    </row>
    <row r="242" ht="18.75">
      <c r="C242" s="167"/>
    </row>
    <row r="243" ht="18.75">
      <c r="C243" s="167"/>
    </row>
    <row r="244" ht="18.75">
      <c r="C244" s="167"/>
    </row>
    <row r="245" ht="18.75">
      <c r="C245" s="167"/>
    </row>
    <row r="246" ht="18.75">
      <c r="C246" s="167"/>
    </row>
    <row r="247" ht="18.75">
      <c r="C247" s="167"/>
    </row>
    <row r="248" ht="18.75">
      <c r="C248" s="167"/>
    </row>
    <row r="249" ht="18.75">
      <c r="C249" s="167"/>
    </row>
    <row r="250" ht="18.75">
      <c r="C250" s="167"/>
    </row>
    <row r="251" ht="18.75">
      <c r="C251" s="167"/>
    </row>
    <row r="252" ht="18.75">
      <c r="C252" s="167"/>
    </row>
    <row r="253" ht="18.75">
      <c r="C253" s="167"/>
    </row>
  </sheetData>
  <sheetProtection/>
  <mergeCells count="8">
    <mergeCell ref="A2:B2"/>
    <mergeCell ref="A47:B47"/>
    <mergeCell ref="B65:C65"/>
    <mergeCell ref="B90:C90"/>
    <mergeCell ref="A64:B64"/>
    <mergeCell ref="A89:B89"/>
    <mergeCell ref="B3:C3"/>
    <mergeCell ref="B48:C48"/>
  </mergeCells>
  <printOptions/>
  <pageMargins left="0.75" right="0.75" top="0.23" bottom="0.51" header="0.12" footer="0.51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K30"/>
  <sheetViews>
    <sheetView zoomScalePageLayoutView="0" workbookViewId="0" topLeftCell="A16">
      <selection activeCell="J24" sqref="J24"/>
    </sheetView>
  </sheetViews>
  <sheetFormatPr defaultColWidth="9.140625" defaultRowHeight="21.75"/>
  <cols>
    <col min="1" max="1" width="7.7109375" style="1" customWidth="1"/>
    <col min="2" max="2" width="11.421875" style="1" customWidth="1"/>
    <col min="3" max="3" width="9.140625" style="1" customWidth="1"/>
    <col min="4" max="4" width="11.57421875" style="13" customWidth="1"/>
    <col min="5" max="5" width="13.57421875" style="1" customWidth="1"/>
    <col min="6" max="7" width="9.140625" style="1" customWidth="1"/>
    <col min="8" max="8" width="14.28125" style="13" customWidth="1"/>
    <col min="9" max="9" width="9.140625" style="1" customWidth="1"/>
    <col min="10" max="10" width="20.8515625" style="1" customWidth="1"/>
    <col min="11" max="16384" width="9.140625" style="1" customWidth="1"/>
  </cols>
  <sheetData>
    <row r="1" spans="1:11" ht="23.25">
      <c r="A1" s="363" t="s">
        <v>131</v>
      </c>
      <c r="B1" s="363"/>
      <c r="C1" s="363"/>
      <c r="D1" s="363"/>
      <c r="E1" s="363"/>
      <c r="F1" s="363"/>
      <c r="G1" s="363"/>
      <c r="H1" s="363"/>
      <c r="I1" s="363"/>
      <c r="J1" s="363"/>
      <c r="K1" s="212"/>
    </row>
    <row r="2" spans="1:11" ht="23.25">
      <c r="A2" s="363" t="s">
        <v>368</v>
      </c>
      <c r="B2" s="363"/>
      <c r="C2" s="363"/>
      <c r="D2" s="363"/>
      <c r="E2" s="363"/>
      <c r="F2" s="363"/>
      <c r="G2" s="363"/>
      <c r="H2" s="363"/>
      <c r="I2" s="363"/>
      <c r="J2" s="363"/>
      <c r="K2" s="212"/>
    </row>
    <row r="3" spans="1:11" ht="23.25">
      <c r="A3" s="363" t="s">
        <v>569</v>
      </c>
      <c r="B3" s="363"/>
      <c r="C3" s="363"/>
      <c r="D3" s="363"/>
      <c r="E3" s="363"/>
      <c r="F3" s="363"/>
      <c r="G3" s="363"/>
      <c r="H3" s="363"/>
      <c r="I3" s="363"/>
      <c r="J3" s="363"/>
      <c r="K3" s="212"/>
    </row>
    <row r="5" spans="1:8" ht="18.75">
      <c r="A5" s="70" t="s">
        <v>369</v>
      </c>
      <c r="B5" s="5"/>
      <c r="C5" s="5"/>
      <c r="D5" s="5"/>
      <c r="E5" s="24" t="s">
        <v>36</v>
      </c>
      <c r="F5" s="5"/>
      <c r="G5" s="5"/>
      <c r="H5" s="224" t="s">
        <v>370</v>
      </c>
    </row>
    <row r="6" spans="2:8" ht="18.75">
      <c r="B6" s="228" t="s">
        <v>371</v>
      </c>
      <c r="C6" s="228"/>
      <c r="D6" s="229"/>
      <c r="E6" s="229">
        <f>หมายเหตุประกอบงบ!C4+หมายเหตุประกอบงบ!C7+หมายเหตุประกอบงบ!C17+หมายเหตุประกอบงบ!C19+หมายเหตุประกอบงบ!C22</f>
        <v>1270204.9600000002</v>
      </c>
      <c r="F6" s="228"/>
      <c r="G6" s="228"/>
      <c r="H6" s="229">
        <f>'รายงานรับ-จ่ายเงินสด (3)'!C12+'รายงานรับ-จ่ายเงินสด (3)'!C13+'รายงานรับ-จ่ายเงินสด (3)'!C14+'รายงานรับ-จ่ายเงินสด (3)'!C16+'รายงานรับ-จ่ายเงินสด (3)'!C18</f>
        <v>1793870.71</v>
      </c>
    </row>
    <row r="7" spans="2:8" ht="18.75">
      <c r="B7" s="230" t="s">
        <v>372</v>
      </c>
      <c r="C7" s="230"/>
      <c r="D7" s="231"/>
      <c r="E7" s="231">
        <f>หมายเหตุประกอบงบ!C58</f>
        <v>12386.44</v>
      </c>
      <c r="F7" s="230"/>
      <c r="G7" s="230"/>
      <c r="H7" s="231">
        <f>'รายงานรับ-จ่ายเงินสด (3)'!C28</f>
        <v>31516.57</v>
      </c>
    </row>
    <row r="8" spans="2:8" ht="18.75">
      <c r="B8" s="230" t="s">
        <v>373</v>
      </c>
      <c r="C8" s="230"/>
      <c r="D8" s="231"/>
      <c r="E8" s="231">
        <f>'รายงานรับ-จ่ายเงินสด (3)'!F23</f>
        <v>0</v>
      </c>
      <c r="F8" s="230"/>
      <c r="G8" s="230"/>
      <c r="H8" s="231">
        <f>'รายงานรับ-จ่ายเงินสด (3)'!C23</f>
        <v>1134000</v>
      </c>
    </row>
    <row r="9" spans="2:8" ht="18.75">
      <c r="B9" s="230" t="s">
        <v>374</v>
      </c>
      <c r="C9" s="230"/>
      <c r="D9" s="231"/>
      <c r="E9" s="231">
        <f>หมายเหตุประกอบงบ!C32</f>
        <v>0</v>
      </c>
      <c r="F9" s="230"/>
      <c r="G9" s="230"/>
      <c r="H9" s="231">
        <f>'รายงานรับ-จ่ายเงินสด (3)'!C19</f>
        <v>0</v>
      </c>
    </row>
    <row r="10" spans="2:8" ht="18.75">
      <c r="B10" s="230" t="s">
        <v>438</v>
      </c>
      <c r="C10" s="230"/>
      <c r="D10" s="231"/>
      <c r="E10" s="231">
        <f>'รายงานรับ-จ่ายเงินสด (3)'!F21</f>
        <v>288000</v>
      </c>
      <c r="F10" s="230"/>
      <c r="G10" s="230"/>
      <c r="H10" s="231">
        <f>'รายงานรับ-จ่ายเงินสด (3)'!C21</f>
        <v>288000</v>
      </c>
    </row>
    <row r="11" spans="2:8" ht="18.75">
      <c r="B11" s="230" t="s">
        <v>439</v>
      </c>
      <c r="C11" s="230"/>
      <c r="D11" s="231"/>
      <c r="E11" s="231">
        <f>'รายงานรับ-จ่ายเงินสด (3)'!F22</f>
        <v>0</v>
      </c>
      <c r="F11" s="230"/>
      <c r="G11" s="230"/>
      <c r="H11" s="231">
        <f>'รายงานรับ-จ่ายเงินสด (3)'!C22</f>
        <v>0</v>
      </c>
    </row>
    <row r="12" spans="2:8" ht="18.75">
      <c r="B12" s="230" t="s">
        <v>129</v>
      </c>
      <c r="C12" s="230"/>
      <c r="D12" s="231"/>
      <c r="E12" s="231">
        <v>0</v>
      </c>
      <c r="F12" s="230"/>
      <c r="G12" s="230"/>
      <c r="H12" s="231">
        <f>'รายงานรับ-จ่ายเงินสด (3)'!C25</f>
        <v>0</v>
      </c>
    </row>
    <row r="13" spans="2:8" ht="18.75">
      <c r="B13" s="5"/>
      <c r="C13" s="5"/>
      <c r="D13" s="226"/>
      <c r="E13" s="226"/>
      <c r="F13" s="5"/>
      <c r="G13" s="5"/>
      <c r="H13" s="226"/>
    </row>
    <row r="14" spans="4:8" ht="19.5" thickBot="1">
      <c r="D14" s="70" t="s">
        <v>78</v>
      </c>
      <c r="E14" s="225">
        <f>SUM(E6:E12)</f>
        <v>1570591.4000000001</v>
      </c>
      <c r="H14" s="225">
        <f>SUM(H6:H12)</f>
        <v>3247387.2800000003</v>
      </c>
    </row>
    <row r="15" ht="19.5" thickTop="1">
      <c r="E15" s="13"/>
    </row>
    <row r="16" ht="18.75">
      <c r="E16" s="13"/>
    </row>
    <row r="17" spans="1:8" ht="18.75">
      <c r="A17" s="70" t="s">
        <v>46</v>
      </c>
      <c r="B17" s="5"/>
      <c r="C17" s="5"/>
      <c r="D17" s="226"/>
      <c r="E17" s="24" t="s">
        <v>36</v>
      </c>
      <c r="F17" s="5"/>
      <c r="G17" s="5"/>
      <c r="H17" s="224" t="s">
        <v>370</v>
      </c>
    </row>
    <row r="18" spans="2:8" ht="18.75">
      <c r="B18" s="228" t="s">
        <v>375</v>
      </c>
      <c r="C18" s="228"/>
      <c r="D18" s="229"/>
      <c r="E18" s="229">
        <f>'รายงานรับ-จ่ายเงินสด (3)'!F59+'รายงานรับ-จ่ายเงินสด (3)'!F60+'รายงานรับ-จ่ายเงินสด (3)'!F61+'รายงานรับ-จ่ายเงินสด (3)'!F62+'รายงานรับ-จ่ายเงินสด (3)'!F63+'รายงานรับ-จ่ายเงินสด (3)'!F64+'รายงานรับ-จ่ายเงินสด (3)'!F66+'รายงานรับ-จ่ายเงินสด (3)'!F68+'รายงานรับ-จ่ายเงินสด (3)'!F69+'รายงานรับ-จ่ายเงินสด (3)'!F71+'รายงานรับ-จ่ายเงินสด (3)'!F73+'รายงานรับ-จ่ายเงินสด (3)'!F75</f>
        <v>560803.77</v>
      </c>
      <c r="F18" s="228"/>
      <c r="G18" s="228"/>
      <c r="H18" s="229">
        <f>'รายงานรับ-จ่ายเงินสด (3)'!C59+'รายงานรับ-จ่ายเงินสด (3)'!C60+'รายงานรับ-จ่ายเงินสด (3)'!C61+'รายงานรับ-จ่ายเงินสด (3)'!C62+'รายงานรับ-จ่ายเงินสด (3)'!C63+'รายงานรับ-จ่ายเงินสด (3)'!C64+'รายงานรับ-จ่ายเงินสด (3)'!C66+'รายงานรับ-จ่ายเงินสด (3)'!C68+'รายงานรับ-จ่ายเงินสด (3)'!C69+'รายงานรับ-จ่ายเงินสด (3)'!C71+'รายงานรับ-จ่ายเงินสด (3)'!C73+'รายงานรับ-จ่ายเงินสด (3)'!C75</f>
        <v>1511813.6</v>
      </c>
    </row>
    <row r="19" spans="2:8" ht="18.75">
      <c r="B19" s="228" t="s">
        <v>437</v>
      </c>
      <c r="C19" s="228"/>
      <c r="D19" s="229"/>
      <c r="E19" s="229">
        <f>'รายงานรับ-จ่ายเงินสด (3)'!F65+'รายงานรับ-จ่ายเงินสด (3)'!F67+'รายงานรับ-จ่ายเงินสด (3)'!F70+'รายงานรับ-จ่ายเงินสด (3)'!F72+'รายงานรับ-จ่ายเงินสด (3)'!F74+'รายงานรับ-จ่ายเงินสด (3)'!F76</f>
        <v>919635.56</v>
      </c>
      <c r="F19" s="228"/>
      <c r="G19" s="228"/>
      <c r="H19" s="229">
        <f>'รายงานรับ-จ่ายเงินสด (3)'!C65+'รายงานรับ-จ่ายเงินสด (3)'!C67+'รายงานรับ-จ่ายเงินสด (3)'!C70+'รายงานรับ-จ่ายเงินสด (3)'!C72+'รายงานรับ-จ่ายเงินสด (3)'!C74+'รายงานรับ-จ่ายเงินสด (3)'!C76</f>
        <v>1087135.56</v>
      </c>
    </row>
    <row r="20" spans="2:8" ht="18.75">
      <c r="B20" s="230" t="s">
        <v>376</v>
      </c>
      <c r="C20" s="230"/>
      <c r="D20" s="231"/>
      <c r="E20" s="231">
        <f>'รายงานรับ-จ่ายเงินสด (3)'!F85</f>
        <v>12006.32</v>
      </c>
      <c r="F20" s="230"/>
      <c r="G20" s="230"/>
      <c r="H20" s="231">
        <f>'รายงานรับ-จ่ายเงินสด (3)'!C85</f>
        <v>62013.27</v>
      </c>
    </row>
    <row r="21" spans="2:8" ht="18.75">
      <c r="B21" s="230" t="s">
        <v>377</v>
      </c>
      <c r="C21" s="230"/>
      <c r="D21" s="231"/>
      <c r="E21" s="231">
        <f>'รายงานรับ-จ่ายเงินสด (3)'!F78</f>
        <v>147000</v>
      </c>
      <c r="F21" s="230"/>
      <c r="G21" s="230"/>
      <c r="H21" s="231">
        <f>'รายงานรับ-จ่ายเงินสด (3)'!C78</f>
        <v>490000</v>
      </c>
    </row>
    <row r="22" spans="2:8" ht="18.75">
      <c r="B22" s="230" t="s">
        <v>379</v>
      </c>
      <c r="C22" s="230"/>
      <c r="D22" s="231"/>
      <c r="E22" s="231">
        <v>0</v>
      </c>
      <c r="F22" s="230"/>
      <c r="G22" s="230"/>
      <c r="H22" s="231">
        <f>'รายงานรับ-จ่ายเงินสด (3)'!C80+'รายงานรับ-จ่ายเงินสด (3)'!C81</f>
        <v>600500</v>
      </c>
    </row>
    <row r="23" spans="2:8" ht="18.75">
      <c r="B23" s="230" t="s">
        <v>440</v>
      </c>
      <c r="C23" s="230"/>
      <c r="D23" s="231"/>
      <c r="E23" s="231">
        <f>'รายงานรับ-จ่ายเงินสด (3)'!F79</f>
        <v>0</v>
      </c>
      <c r="F23" s="230"/>
      <c r="G23" s="230"/>
      <c r="H23" s="231">
        <f>'รายงานรับ-จ่ายเงินสด (3)'!C79</f>
        <v>0</v>
      </c>
    </row>
    <row r="24" spans="2:8" ht="18.75">
      <c r="B24" s="230" t="s">
        <v>441</v>
      </c>
      <c r="C24" s="230"/>
      <c r="D24" s="231"/>
      <c r="E24" s="231"/>
      <c r="F24" s="230"/>
      <c r="G24" s="230"/>
      <c r="H24" s="231"/>
    </row>
    <row r="25" spans="2:8" ht="18.75">
      <c r="B25" s="230" t="s">
        <v>378</v>
      </c>
      <c r="C25" s="230"/>
      <c r="D25" s="231"/>
      <c r="E25" s="231">
        <v>0</v>
      </c>
      <c r="F25" s="230"/>
      <c r="G25" s="230"/>
      <c r="H25" s="231">
        <v>0</v>
      </c>
    </row>
    <row r="26" spans="2:8" ht="18.75">
      <c r="B26" s="230" t="s">
        <v>219</v>
      </c>
      <c r="C26" s="230"/>
      <c r="D26" s="231"/>
      <c r="E26" s="231">
        <v>0</v>
      </c>
      <c r="F26" s="230"/>
      <c r="G26" s="230"/>
      <c r="H26" s="231">
        <f>'รายงานรับ-จ่ายเงินสด (3)'!C83+'รายงานรับ-จ่ายเงินสด (3)'!C27</f>
        <v>651434</v>
      </c>
    </row>
    <row r="27" spans="2:8" ht="18.75">
      <c r="B27" s="230" t="s">
        <v>132</v>
      </c>
      <c r="C27" s="230"/>
      <c r="D27" s="231"/>
      <c r="E27" s="231">
        <v>0</v>
      </c>
      <c r="F27" s="230"/>
      <c r="G27" s="230"/>
      <c r="H27" s="231">
        <f>'รายงานรับ-จ่ายเงินสด (3)'!C84+'รายงานรับ-จ่ายเงินสด (3)'!C26</f>
        <v>116348.5</v>
      </c>
    </row>
    <row r="28" spans="4:8" ht="19.5" thickBot="1">
      <c r="D28" s="70" t="s">
        <v>78</v>
      </c>
      <c r="E28" s="225">
        <f>SUM(E18:E25)</f>
        <v>1639445.6500000001</v>
      </c>
      <c r="H28" s="225">
        <f>SUM(H18:H27)</f>
        <v>4519244.93</v>
      </c>
    </row>
    <row r="29" spans="2:10" ht="20.25" thickBot="1" thickTop="1">
      <c r="B29" s="232" t="s">
        <v>380</v>
      </c>
      <c r="C29" s="232"/>
      <c r="D29" s="233"/>
      <c r="E29" s="234">
        <f>E14-E28</f>
        <v>-68854.25</v>
      </c>
      <c r="F29" s="233"/>
      <c r="G29" s="233"/>
      <c r="H29" s="234">
        <f>H14-H28</f>
        <v>-1271857.6499999994</v>
      </c>
      <c r="J29" s="70"/>
    </row>
    <row r="30" ht="19.5" thickTop="1">
      <c r="E30" s="13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W112"/>
  <sheetViews>
    <sheetView zoomScalePageLayoutView="0" workbookViewId="0" topLeftCell="A1">
      <pane xSplit="6180" ySplit="2670" topLeftCell="P87" activePane="bottomRight" state="split"/>
      <selection pane="topLeft" activeCell="G6" sqref="G6"/>
      <selection pane="topRight" activeCell="G1" sqref="G1"/>
      <selection pane="bottomLeft" activeCell="A89" sqref="A89"/>
      <selection pane="bottomRight" activeCell="W106" sqref="W106"/>
    </sheetView>
  </sheetViews>
  <sheetFormatPr defaultColWidth="9.140625" defaultRowHeight="21.75"/>
  <cols>
    <col min="1" max="1" width="12.7109375" style="106" customWidth="1"/>
    <col min="2" max="2" width="10.00390625" style="106" customWidth="1"/>
    <col min="3" max="3" width="11.00390625" style="106" customWidth="1"/>
    <col min="4" max="4" width="10.57421875" style="106" customWidth="1"/>
    <col min="5" max="5" width="5.8515625" style="106" customWidth="1"/>
    <col min="6" max="6" width="5.00390625" style="106" customWidth="1"/>
    <col min="7" max="7" width="10.7109375" style="106" customWidth="1"/>
    <col min="8" max="8" width="5.00390625" style="106" customWidth="1"/>
    <col min="9" max="9" width="10.00390625" style="106" customWidth="1"/>
    <col min="10" max="11" width="10.7109375" style="106" customWidth="1"/>
    <col min="12" max="12" width="6.28125" style="106" customWidth="1"/>
    <col min="13" max="13" width="5.140625" style="106" customWidth="1"/>
    <col min="14" max="14" width="7.140625" style="106" customWidth="1"/>
    <col min="15" max="15" width="5.8515625" style="106" customWidth="1"/>
    <col min="16" max="16" width="5.57421875" style="106" customWidth="1"/>
    <col min="17" max="17" width="5.00390625" style="106" customWidth="1"/>
    <col min="18" max="18" width="5.140625" style="106" customWidth="1"/>
    <col min="19" max="19" width="9.8515625" style="106" customWidth="1"/>
    <col min="20" max="20" width="10.00390625" style="106" customWidth="1"/>
    <col min="21" max="21" width="12.421875" style="106" customWidth="1"/>
    <col min="22" max="22" width="5.421875" style="106" customWidth="1"/>
    <col min="23" max="23" width="19.7109375" style="315" customWidth="1"/>
    <col min="24" max="24" width="6.8515625" style="106" customWidth="1"/>
    <col min="25" max="25" width="7.8515625" style="106" customWidth="1"/>
    <col min="26" max="26" width="9.7109375" style="106" customWidth="1"/>
    <col min="27" max="76" width="6.8515625" style="106" customWidth="1"/>
    <col min="77" max="84" width="8.8515625" style="106" customWidth="1"/>
    <col min="85" max="16384" width="9.140625" style="106" customWidth="1"/>
  </cols>
  <sheetData>
    <row r="1" spans="1:21" ht="15.75">
      <c r="A1" s="397" t="s">
        <v>66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</row>
    <row r="2" spans="1:21" ht="15.75">
      <c r="A2" s="397" t="s">
        <v>196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</row>
    <row r="3" spans="1:21" ht="18.75">
      <c r="A3" s="398" t="s">
        <v>559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</row>
    <row r="4" spans="1:21" ht="18.75">
      <c r="A4" s="316"/>
      <c r="B4" s="317"/>
      <c r="C4" s="401">
        <v>110</v>
      </c>
      <c r="D4" s="399"/>
      <c r="E4" s="132">
        <v>120</v>
      </c>
      <c r="F4" s="399">
        <v>210</v>
      </c>
      <c r="G4" s="400"/>
      <c r="H4" s="399">
        <v>220</v>
      </c>
      <c r="I4" s="400"/>
      <c r="J4" s="319"/>
      <c r="K4" s="401">
        <v>240</v>
      </c>
      <c r="L4" s="401"/>
      <c r="M4" s="319"/>
      <c r="N4" s="401">
        <v>260</v>
      </c>
      <c r="O4" s="401"/>
      <c r="P4" s="401"/>
      <c r="Q4" s="399">
        <v>310</v>
      </c>
      <c r="R4" s="400"/>
      <c r="S4" s="399">
        <v>320</v>
      </c>
      <c r="T4" s="400"/>
      <c r="U4" s="319"/>
    </row>
    <row r="5" spans="1:21" ht="18.75">
      <c r="A5" s="320"/>
      <c r="B5" s="321">
        <v>411</v>
      </c>
      <c r="C5" s="318">
        <v>111</v>
      </c>
      <c r="D5" s="132">
        <v>113</v>
      </c>
      <c r="E5" s="322">
        <v>121</v>
      </c>
      <c r="F5" s="322">
        <v>210</v>
      </c>
      <c r="G5" s="322">
        <v>211</v>
      </c>
      <c r="H5" s="323">
        <v>222</v>
      </c>
      <c r="I5" s="323">
        <v>223</v>
      </c>
      <c r="J5" s="323">
        <v>232</v>
      </c>
      <c r="K5" s="321">
        <v>241</v>
      </c>
      <c r="L5" s="321">
        <v>242</v>
      </c>
      <c r="M5" s="323">
        <v>252</v>
      </c>
      <c r="N5" s="318">
        <v>261</v>
      </c>
      <c r="O5" s="318">
        <v>262</v>
      </c>
      <c r="P5" s="318">
        <v>263</v>
      </c>
      <c r="Q5" s="323">
        <v>311</v>
      </c>
      <c r="R5" s="323">
        <v>312</v>
      </c>
      <c r="S5" s="323">
        <v>321</v>
      </c>
      <c r="T5" s="318">
        <v>322</v>
      </c>
      <c r="U5" s="323" t="s">
        <v>78</v>
      </c>
    </row>
    <row r="6" spans="1:21" ht="18.75">
      <c r="A6" s="324">
        <v>0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</row>
    <row r="7" spans="1:21" ht="15.75">
      <c r="A7" s="326">
        <v>2</v>
      </c>
      <c r="B7" s="325">
        <v>7302</v>
      </c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</row>
    <row r="8" spans="1:21" ht="15.75">
      <c r="A8" s="326">
        <v>3</v>
      </c>
      <c r="B8" s="325">
        <v>76337</v>
      </c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</row>
    <row r="9" spans="1:21" ht="15.75">
      <c r="A9" s="326">
        <v>4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</row>
    <row r="10" spans="1:21" ht="15.75">
      <c r="A10" s="326">
        <v>7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</row>
    <row r="11" spans="1:21" ht="15.75">
      <c r="A11" s="331" t="s">
        <v>25</v>
      </c>
      <c r="B11" s="332">
        <f aca="true" t="shared" si="0" ref="B11:T11">SUM(B7:B10)</f>
        <v>83639</v>
      </c>
      <c r="C11" s="332">
        <f t="shared" si="0"/>
        <v>0</v>
      </c>
      <c r="D11" s="332">
        <f t="shared" si="0"/>
        <v>0</v>
      </c>
      <c r="E11" s="332">
        <f t="shared" si="0"/>
        <v>0</v>
      </c>
      <c r="F11" s="332">
        <f t="shared" si="0"/>
        <v>0</v>
      </c>
      <c r="G11" s="332">
        <f t="shared" si="0"/>
        <v>0</v>
      </c>
      <c r="H11" s="332">
        <f t="shared" si="0"/>
        <v>0</v>
      </c>
      <c r="I11" s="332">
        <f t="shared" si="0"/>
        <v>0</v>
      </c>
      <c r="J11" s="332">
        <f t="shared" si="0"/>
        <v>0</v>
      </c>
      <c r="K11" s="332">
        <f t="shared" si="0"/>
        <v>0</v>
      </c>
      <c r="L11" s="332">
        <f t="shared" si="0"/>
        <v>0</v>
      </c>
      <c r="M11" s="332">
        <f t="shared" si="0"/>
        <v>0</v>
      </c>
      <c r="N11" s="332">
        <f t="shared" si="0"/>
        <v>0</v>
      </c>
      <c r="O11" s="332">
        <f t="shared" si="0"/>
        <v>0</v>
      </c>
      <c r="P11" s="332">
        <f t="shared" si="0"/>
        <v>0</v>
      </c>
      <c r="Q11" s="332">
        <f t="shared" si="0"/>
        <v>0</v>
      </c>
      <c r="R11" s="332">
        <f t="shared" si="0"/>
        <v>0</v>
      </c>
      <c r="S11" s="332">
        <f t="shared" si="0"/>
        <v>0</v>
      </c>
      <c r="T11" s="332">
        <f t="shared" si="0"/>
        <v>0</v>
      </c>
      <c r="U11" s="332">
        <f>SUM(B11:T11)</f>
        <v>83639</v>
      </c>
    </row>
    <row r="12" spans="1:21" ht="15.75">
      <c r="A12" s="335" t="s">
        <v>26</v>
      </c>
      <c r="B12" s="336">
        <v>94721</v>
      </c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>
        <f>SUM(B12:T12)</f>
        <v>94721</v>
      </c>
    </row>
    <row r="13" spans="1:21" ht="15.75">
      <c r="A13" s="324">
        <v>100</v>
      </c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</row>
    <row r="14" spans="1:21" ht="15.75">
      <c r="A14" s="326">
        <v>101</v>
      </c>
      <c r="B14" s="325"/>
      <c r="C14" s="325">
        <v>29300</v>
      </c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</row>
    <row r="15" spans="1:21" ht="15.75">
      <c r="A15" s="326">
        <v>102</v>
      </c>
      <c r="B15" s="325"/>
      <c r="C15" s="325">
        <v>105400</v>
      </c>
      <c r="D15" s="325">
        <v>37280</v>
      </c>
      <c r="E15" s="325"/>
      <c r="F15" s="325"/>
      <c r="G15" s="325">
        <v>9230</v>
      </c>
      <c r="H15" s="325"/>
      <c r="I15" s="325"/>
      <c r="J15" s="325"/>
      <c r="K15" s="325">
        <v>26670</v>
      </c>
      <c r="L15" s="325"/>
      <c r="M15" s="325"/>
      <c r="N15" s="325"/>
      <c r="O15" s="325"/>
      <c r="P15" s="325"/>
      <c r="Q15" s="325"/>
      <c r="R15" s="325"/>
      <c r="S15" s="325"/>
      <c r="T15" s="325"/>
      <c r="U15" s="325"/>
    </row>
    <row r="16" spans="1:21" ht="15.75">
      <c r="A16" s="326">
        <v>103</v>
      </c>
      <c r="B16" s="325"/>
      <c r="C16" s="325">
        <v>8780</v>
      </c>
      <c r="D16" s="325">
        <v>6000</v>
      </c>
      <c r="E16" s="325"/>
      <c r="F16" s="325"/>
      <c r="G16" s="325">
        <v>1500</v>
      </c>
      <c r="H16" s="325"/>
      <c r="I16" s="325"/>
      <c r="J16" s="325"/>
      <c r="K16" s="325">
        <v>1500</v>
      </c>
      <c r="L16" s="325"/>
      <c r="M16" s="325"/>
      <c r="N16" s="325"/>
      <c r="O16" s="325"/>
      <c r="P16" s="325"/>
      <c r="Q16" s="325"/>
      <c r="R16" s="325"/>
      <c r="S16" s="325"/>
      <c r="T16" s="325"/>
      <c r="U16" s="325"/>
    </row>
    <row r="17" spans="1:21" ht="15.75">
      <c r="A17" s="326">
        <v>105</v>
      </c>
      <c r="B17" s="325"/>
      <c r="C17" s="325">
        <v>3500</v>
      </c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</row>
    <row r="18" spans="1:21" ht="15.75">
      <c r="A18" s="326">
        <v>106</v>
      </c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</row>
    <row r="19" spans="1:21" ht="15.75">
      <c r="A19" s="331" t="s">
        <v>25</v>
      </c>
      <c r="B19" s="332">
        <f>SUM(B14:B18)</f>
        <v>0</v>
      </c>
      <c r="C19" s="332">
        <f>SUM(C14:C18)</f>
        <v>146980</v>
      </c>
      <c r="D19" s="332">
        <f>SUM(D14:D18)</f>
        <v>43280</v>
      </c>
      <c r="E19" s="332"/>
      <c r="F19" s="332">
        <f>SUM(F14:F18)</f>
        <v>0</v>
      </c>
      <c r="G19" s="332">
        <f>SUM(G14:G18)</f>
        <v>10730</v>
      </c>
      <c r="H19" s="332">
        <f>SUM(H14:H18)</f>
        <v>0</v>
      </c>
      <c r="I19" s="332"/>
      <c r="J19" s="332">
        <f>SUM(J14:J18)</f>
        <v>0</v>
      </c>
      <c r="K19" s="332">
        <f>SUM(K14:K18)</f>
        <v>28170</v>
      </c>
      <c r="L19" s="332"/>
      <c r="M19" s="332">
        <f>SUM(M14:M18)</f>
        <v>0</v>
      </c>
      <c r="N19" s="332">
        <f>SUM(N14:N18)</f>
        <v>0</v>
      </c>
      <c r="O19" s="332"/>
      <c r="P19" s="332">
        <f>SUM(P14:P18)</f>
        <v>0</v>
      </c>
      <c r="Q19" s="332">
        <f>SUM(Q14:Q18)</f>
        <v>0</v>
      </c>
      <c r="R19" s="332">
        <f>SUM(R14:R18)</f>
        <v>0</v>
      </c>
      <c r="S19" s="332">
        <f>SUM(S14:S18)</f>
        <v>0</v>
      </c>
      <c r="T19" s="332">
        <f>SUM(T14:T18)</f>
        <v>0</v>
      </c>
      <c r="U19" s="332">
        <f>SUM(B19:T19)</f>
        <v>229160</v>
      </c>
    </row>
    <row r="20" spans="1:21" ht="15.75">
      <c r="A20" s="335" t="s">
        <v>26</v>
      </c>
      <c r="B20" s="336">
        <v>0</v>
      </c>
      <c r="C20" s="336">
        <v>441320</v>
      </c>
      <c r="D20" s="336">
        <v>129840</v>
      </c>
      <c r="E20" s="336"/>
      <c r="F20" s="336"/>
      <c r="G20" s="336">
        <v>32190</v>
      </c>
      <c r="H20" s="336"/>
      <c r="I20" s="336"/>
      <c r="J20" s="336"/>
      <c r="K20" s="336">
        <v>84510</v>
      </c>
      <c r="L20" s="336"/>
      <c r="M20" s="336"/>
      <c r="N20" s="336"/>
      <c r="O20" s="336"/>
      <c r="P20" s="336"/>
      <c r="Q20" s="336"/>
      <c r="R20" s="336"/>
      <c r="S20" s="336"/>
      <c r="T20" s="336"/>
      <c r="U20" s="336">
        <f>SUM(B20:T20)</f>
        <v>687860</v>
      </c>
    </row>
    <row r="21" spans="1:21" ht="15.75">
      <c r="A21" s="324">
        <v>120</v>
      </c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</row>
    <row r="22" spans="1:21" ht="15.75">
      <c r="A22" s="326">
        <v>121</v>
      </c>
      <c r="B22" s="325"/>
      <c r="C22" s="325"/>
      <c r="D22" s="325">
        <v>6940</v>
      </c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</row>
    <row r="23" spans="1:21" ht="15.75">
      <c r="A23" s="326">
        <v>122</v>
      </c>
      <c r="B23" s="325"/>
      <c r="C23" s="325"/>
      <c r="D23" s="325">
        <v>1500</v>
      </c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</row>
    <row r="24" spans="1:21" ht="15.75">
      <c r="A24" s="331" t="s">
        <v>25</v>
      </c>
      <c r="B24" s="332">
        <f>SUM(B22:B23)</f>
        <v>0</v>
      </c>
      <c r="C24" s="332">
        <f>SUM(C22:C23)</f>
        <v>0</v>
      </c>
      <c r="D24" s="332">
        <f>SUM(D22:D23)</f>
        <v>8440</v>
      </c>
      <c r="E24" s="332"/>
      <c r="F24" s="332">
        <f>SUM(F22:F23)</f>
        <v>0</v>
      </c>
      <c r="G24" s="332">
        <f>SUM(G22:G23)</f>
        <v>0</v>
      </c>
      <c r="H24" s="332">
        <f>SUM(H22:H23)</f>
        <v>0</v>
      </c>
      <c r="I24" s="332"/>
      <c r="J24" s="332">
        <f>SUM(J22:J23)</f>
        <v>0</v>
      </c>
      <c r="K24" s="332">
        <f>SUM(K22:K23)</f>
        <v>0</v>
      </c>
      <c r="L24" s="332"/>
      <c r="M24" s="332">
        <f>SUM(M22:M23)</f>
        <v>0</v>
      </c>
      <c r="N24" s="332">
        <f>SUM(N22:N23)</f>
        <v>0</v>
      </c>
      <c r="O24" s="332"/>
      <c r="P24" s="332">
        <f>SUM(P22:P23)</f>
        <v>0</v>
      </c>
      <c r="Q24" s="332">
        <f>SUM(Q22:Q23)</f>
        <v>0</v>
      </c>
      <c r="R24" s="332">
        <f>SUM(R22:R23)</f>
        <v>0</v>
      </c>
      <c r="S24" s="332">
        <f>SUM(S22:S23)</f>
        <v>0</v>
      </c>
      <c r="T24" s="332">
        <f>SUM(T22:T23)</f>
        <v>0</v>
      </c>
      <c r="U24" s="332">
        <f>SUM(B24:T24)</f>
        <v>8440</v>
      </c>
    </row>
    <row r="25" spans="1:21" ht="15.75">
      <c r="A25" s="335" t="s">
        <v>26</v>
      </c>
      <c r="B25" s="336"/>
      <c r="C25" s="336"/>
      <c r="D25" s="336">
        <v>25320</v>
      </c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>
        <f>SUM(B25:T25)</f>
        <v>25320</v>
      </c>
    </row>
    <row r="26" spans="1:21" ht="15.75">
      <c r="A26" s="324">
        <v>130</v>
      </c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</row>
    <row r="27" spans="1:21" ht="15.75">
      <c r="A27" s="326">
        <v>131</v>
      </c>
      <c r="B27" s="325"/>
      <c r="C27" s="325">
        <v>23470</v>
      </c>
      <c r="D27" s="325">
        <v>19090</v>
      </c>
      <c r="E27" s="325"/>
      <c r="F27" s="325"/>
      <c r="G27" s="325"/>
      <c r="H27" s="325"/>
      <c r="I27" s="325"/>
      <c r="J27" s="325"/>
      <c r="K27" s="325">
        <v>13090</v>
      </c>
      <c r="L27" s="325"/>
      <c r="M27" s="325"/>
      <c r="N27" s="325"/>
      <c r="O27" s="325"/>
      <c r="P27" s="325"/>
      <c r="Q27" s="325"/>
      <c r="R27" s="325"/>
      <c r="S27" s="325"/>
      <c r="T27" s="325"/>
      <c r="U27" s="325"/>
    </row>
    <row r="28" spans="1:21" ht="15.75">
      <c r="A28" s="326">
        <v>132</v>
      </c>
      <c r="B28" s="325"/>
      <c r="C28" s="325">
        <v>7710</v>
      </c>
      <c r="D28" s="325">
        <v>5930</v>
      </c>
      <c r="E28" s="325"/>
      <c r="F28" s="325"/>
      <c r="G28" s="325"/>
      <c r="H28" s="325"/>
      <c r="I28" s="325"/>
      <c r="J28" s="325"/>
      <c r="K28" s="325">
        <v>3730</v>
      </c>
      <c r="L28" s="325"/>
      <c r="M28" s="325"/>
      <c r="N28" s="325"/>
      <c r="O28" s="325"/>
      <c r="P28" s="325"/>
      <c r="Q28" s="325"/>
      <c r="R28" s="325"/>
      <c r="S28" s="325"/>
      <c r="T28" s="325"/>
      <c r="U28" s="325"/>
    </row>
    <row r="29" spans="1:21" ht="15.75">
      <c r="A29" s="331" t="s">
        <v>25</v>
      </c>
      <c r="B29" s="332">
        <f>SUM(B27:B28)</f>
        <v>0</v>
      </c>
      <c r="C29" s="332">
        <f>SUM(C27:C28)</f>
        <v>31180</v>
      </c>
      <c r="D29" s="332">
        <f>SUM(D27:D28)</f>
        <v>25020</v>
      </c>
      <c r="E29" s="332"/>
      <c r="F29" s="332">
        <f>SUM(F27:F28)</f>
        <v>0</v>
      </c>
      <c r="G29" s="332">
        <f>SUM(G27:G28)</f>
        <v>0</v>
      </c>
      <c r="H29" s="332">
        <f>SUM(H27:H28)</f>
        <v>0</v>
      </c>
      <c r="I29" s="332"/>
      <c r="J29" s="332">
        <f>SUM(J27:J28)</f>
        <v>0</v>
      </c>
      <c r="K29" s="332">
        <f>SUM(K27:K28)</f>
        <v>16820</v>
      </c>
      <c r="L29" s="332"/>
      <c r="M29" s="332">
        <f>SUM(M27:M28)</f>
        <v>0</v>
      </c>
      <c r="N29" s="332">
        <f>SUM(N27:N28)</f>
        <v>0</v>
      </c>
      <c r="O29" s="332"/>
      <c r="P29" s="332">
        <f>SUM(P27:P28)</f>
        <v>0</v>
      </c>
      <c r="Q29" s="332">
        <f>SUM(Q27:Q28)</f>
        <v>0</v>
      </c>
      <c r="R29" s="332">
        <f>SUM(R27:R28)</f>
        <v>0</v>
      </c>
      <c r="S29" s="332">
        <f>SUM(S27:S28)</f>
        <v>0</v>
      </c>
      <c r="T29" s="332">
        <f>SUM(T27:T28)</f>
        <v>0</v>
      </c>
      <c r="U29" s="332">
        <f>SUM(B29:T29)</f>
        <v>73020</v>
      </c>
    </row>
    <row r="30" spans="1:21" ht="15.75">
      <c r="A30" s="335" t="s">
        <v>26</v>
      </c>
      <c r="B30" s="336">
        <v>0</v>
      </c>
      <c r="C30" s="336">
        <v>93540</v>
      </c>
      <c r="D30" s="336">
        <v>75060</v>
      </c>
      <c r="E30" s="336"/>
      <c r="F30" s="336"/>
      <c r="G30" s="336"/>
      <c r="H30" s="336"/>
      <c r="I30" s="336"/>
      <c r="J30" s="336"/>
      <c r="K30" s="336">
        <v>50460</v>
      </c>
      <c r="L30" s="336"/>
      <c r="M30" s="336"/>
      <c r="N30" s="336"/>
      <c r="O30" s="336"/>
      <c r="P30" s="336"/>
      <c r="Q30" s="336"/>
      <c r="R30" s="336"/>
      <c r="S30" s="336"/>
      <c r="T30" s="336"/>
      <c r="U30" s="336">
        <f>SUM(B30:T30)</f>
        <v>219060</v>
      </c>
    </row>
    <row r="31" spans="1:21" ht="15.75">
      <c r="A31" s="324">
        <v>200</v>
      </c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</row>
    <row r="32" spans="1:21" ht="15.75">
      <c r="A32" s="326">
        <v>201</v>
      </c>
      <c r="B32" s="325"/>
      <c r="C32" s="325">
        <v>103350</v>
      </c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</row>
    <row r="33" spans="1:21" ht="15.75">
      <c r="A33" s="326">
        <v>203</v>
      </c>
      <c r="B33" s="325"/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</row>
    <row r="34" spans="1:21" ht="15.75">
      <c r="A34" s="326">
        <v>204</v>
      </c>
      <c r="B34" s="325"/>
      <c r="C34" s="325">
        <v>11600</v>
      </c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 t="s">
        <v>21</v>
      </c>
      <c r="O34" s="325"/>
      <c r="P34" s="325"/>
      <c r="Q34" s="325"/>
      <c r="R34" s="325"/>
      <c r="S34" s="325"/>
      <c r="T34" s="325"/>
      <c r="U34" s="325"/>
    </row>
    <row r="35" spans="1:21" ht="15.75">
      <c r="A35" s="326">
        <v>205</v>
      </c>
      <c r="B35" s="325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</row>
    <row r="36" spans="1:21" ht="15.75">
      <c r="A36" s="326">
        <v>206</v>
      </c>
      <c r="B36" s="325"/>
      <c r="C36" s="325">
        <v>1600</v>
      </c>
      <c r="D36" s="325">
        <v>1600</v>
      </c>
      <c r="E36" s="325"/>
      <c r="F36" s="325"/>
      <c r="G36" s="325">
        <v>1200</v>
      </c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</row>
    <row r="37" spans="1:21" ht="15.75">
      <c r="A37" s="326">
        <v>207</v>
      </c>
      <c r="B37" s="325"/>
      <c r="C37" s="325">
        <v>8702</v>
      </c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</row>
    <row r="38" spans="1:21" ht="15.75">
      <c r="A38" s="326">
        <v>208</v>
      </c>
      <c r="B38" s="325"/>
      <c r="C38" s="325">
        <v>3366.5</v>
      </c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</row>
    <row r="39" spans="1:21" ht="15.75">
      <c r="A39" s="326">
        <v>211</v>
      </c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</row>
    <row r="40" spans="1:21" ht="15.75">
      <c r="A40" s="331" t="s">
        <v>25</v>
      </c>
      <c r="B40" s="332">
        <f aca="true" t="shared" si="1" ref="B40:T40">SUM(B32:B39)</f>
        <v>0</v>
      </c>
      <c r="C40" s="332">
        <f t="shared" si="1"/>
        <v>128618.5</v>
      </c>
      <c r="D40" s="332">
        <f t="shared" si="1"/>
        <v>1600</v>
      </c>
      <c r="E40" s="332">
        <f t="shared" si="1"/>
        <v>0</v>
      </c>
      <c r="F40" s="332">
        <f t="shared" si="1"/>
        <v>0</v>
      </c>
      <c r="G40" s="332">
        <f t="shared" si="1"/>
        <v>1200</v>
      </c>
      <c r="H40" s="332">
        <f t="shared" si="1"/>
        <v>0</v>
      </c>
      <c r="I40" s="332">
        <f t="shared" si="1"/>
        <v>0</v>
      </c>
      <c r="J40" s="332">
        <f t="shared" si="1"/>
        <v>0</v>
      </c>
      <c r="K40" s="332">
        <f t="shared" si="1"/>
        <v>0</v>
      </c>
      <c r="L40" s="332">
        <f t="shared" si="1"/>
        <v>0</v>
      </c>
      <c r="M40" s="332">
        <f t="shared" si="1"/>
        <v>0</v>
      </c>
      <c r="N40" s="332">
        <f t="shared" si="1"/>
        <v>0</v>
      </c>
      <c r="O40" s="332">
        <f t="shared" si="1"/>
        <v>0</v>
      </c>
      <c r="P40" s="332">
        <f t="shared" si="1"/>
        <v>0</v>
      </c>
      <c r="Q40" s="332">
        <f t="shared" si="1"/>
        <v>0</v>
      </c>
      <c r="R40" s="332">
        <f t="shared" si="1"/>
        <v>0</v>
      </c>
      <c r="S40" s="332">
        <f t="shared" si="1"/>
        <v>0</v>
      </c>
      <c r="T40" s="332">
        <f t="shared" si="1"/>
        <v>0</v>
      </c>
      <c r="U40" s="332">
        <f>SUM(B40:T40)</f>
        <v>131418.5</v>
      </c>
    </row>
    <row r="41" spans="1:21" ht="15.75">
      <c r="A41" s="335" t="s">
        <v>26</v>
      </c>
      <c r="B41" s="336"/>
      <c r="C41" s="336">
        <v>342920.5</v>
      </c>
      <c r="D41" s="336">
        <v>5774</v>
      </c>
      <c r="E41" s="336"/>
      <c r="F41" s="336"/>
      <c r="G41" s="336">
        <v>3600</v>
      </c>
      <c r="H41" s="336"/>
      <c r="I41" s="336"/>
      <c r="J41" s="336"/>
      <c r="K41" s="336">
        <v>8257.5</v>
      </c>
      <c r="L41" s="336"/>
      <c r="M41" s="336"/>
      <c r="N41" s="336">
        <v>0</v>
      </c>
      <c r="O41" s="336"/>
      <c r="P41" s="336"/>
      <c r="Q41" s="336"/>
      <c r="R41" s="336"/>
      <c r="S41" s="336"/>
      <c r="T41" s="336"/>
      <c r="U41" s="336">
        <f>SUM(B41:T41)</f>
        <v>360552</v>
      </c>
    </row>
    <row r="42" spans="1:21" ht="15.75">
      <c r="A42" s="324">
        <v>250</v>
      </c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</row>
    <row r="43" spans="1:21" ht="15.75">
      <c r="A43" s="326">
        <v>251</v>
      </c>
      <c r="B43" s="325"/>
      <c r="C43" s="325">
        <v>14600</v>
      </c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</row>
    <row r="44" spans="1:21" ht="15.75">
      <c r="A44" s="326">
        <v>252</v>
      </c>
      <c r="B44" s="325"/>
      <c r="C44" s="325">
        <v>3391.9</v>
      </c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</row>
    <row r="45" spans="1:21" ht="15.75">
      <c r="A45" s="326">
        <v>253</v>
      </c>
      <c r="B45" s="325"/>
      <c r="C45" s="325">
        <v>190000</v>
      </c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</row>
    <row r="46" spans="1:21" ht="15.75">
      <c r="A46" s="326">
        <v>254</v>
      </c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>
        <v>0</v>
      </c>
      <c r="U46" s="325"/>
    </row>
    <row r="47" spans="1:21" ht="15.75">
      <c r="A47" s="326">
        <v>255</v>
      </c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 t="s">
        <v>434</v>
      </c>
      <c r="T47" s="325"/>
      <c r="U47" s="325"/>
    </row>
    <row r="48" spans="1:21" ht="15.75">
      <c r="A48" s="331" t="s">
        <v>25</v>
      </c>
      <c r="B48" s="332">
        <f aca="true" t="shared" si="2" ref="B48:T48">SUM(B43:B47)</f>
        <v>0</v>
      </c>
      <c r="C48" s="332">
        <f t="shared" si="2"/>
        <v>207991.9</v>
      </c>
      <c r="D48" s="332">
        <f t="shared" si="2"/>
        <v>0</v>
      </c>
      <c r="E48" s="332">
        <f t="shared" si="2"/>
        <v>0</v>
      </c>
      <c r="F48" s="332">
        <f t="shared" si="2"/>
        <v>0</v>
      </c>
      <c r="G48" s="332">
        <f t="shared" si="2"/>
        <v>0</v>
      </c>
      <c r="H48" s="332">
        <f t="shared" si="2"/>
        <v>0</v>
      </c>
      <c r="I48" s="332">
        <f t="shared" si="2"/>
        <v>0</v>
      </c>
      <c r="J48" s="332">
        <f t="shared" si="2"/>
        <v>0</v>
      </c>
      <c r="K48" s="332">
        <f t="shared" si="2"/>
        <v>0</v>
      </c>
      <c r="L48" s="332">
        <f t="shared" si="2"/>
        <v>0</v>
      </c>
      <c r="M48" s="332">
        <f t="shared" si="2"/>
        <v>0</v>
      </c>
      <c r="N48" s="332">
        <f t="shared" si="2"/>
        <v>0</v>
      </c>
      <c r="O48" s="332">
        <f t="shared" si="2"/>
        <v>0</v>
      </c>
      <c r="P48" s="332">
        <f t="shared" si="2"/>
        <v>0</v>
      </c>
      <c r="Q48" s="332">
        <f t="shared" si="2"/>
        <v>0</v>
      </c>
      <c r="R48" s="332">
        <f t="shared" si="2"/>
        <v>0</v>
      </c>
      <c r="S48" s="332">
        <f t="shared" si="2"/>
        <v>0</v>
      </c>
      <c r="T48" s="332">
        <f t="shared" si="2"/>
        <v>0</v>
      </c>
      <c r="U48" s="332">
        <f>SUM(B48:T48)</f>
        <v>207991.9</v>
      </c>
    </row>
    <row r="49" spans="1:23" ht="15.75">
      <c r="A49" s="335" t="s">
        <v>26</v>
      </c>
      <c r="B49" s="336"/>
      <c r="C49" s="336">
        <v>233794.96</v>
      </c>
      <c r="D49" s="336">
        <v>7658</v>
      </c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>
        <f>SUM(B49:T49)</f>
        <v>241452.96</v>
      </c>
      <c r="W49" s="315">
        <v>1237379.84</v>
      </c>
    </row>
    <row r="50" spans="1:23" ht="15.75">
      <c r="A50" s="324">
        <v>270</v>
      </c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W50" s="315">
        <f>U49-W49</f>
        <v>-995926.8800000001</v>
      </c>
    </row>
    <row r="51" spans="1:21" ht="15.75">
      <c r="A51" s="326">
        <v>271</v>
      </c>
      <c r="B51" s="325"/>
      <c r="C51" s="325"/>
      <c r="D51" s="325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5"/>
      <c r="U51" s="325"/>
    </row>
    <row r="52" spans="1:21" ht="15.75">
      <c r="A52" s="326">
        <v>272</v>
      </c>
      <c r="B52" s="325"/>
      <c r="C52" s="325"/>
      <c r="D52" s="325"/>
      <c r="E52" s="325"/>
      <c r="F52" s="325"/>
      <c r="G52" s="325"/>
      <c r="H52" s="325"/>
      <c r="I52" s="325"/>
      <c r="J52" s="325"/>
      <c r="K52" s="325">
        <v>2520</v>
      </c>
      <c r="L52" s="325"/>
      <c r="M52" s="325"/>
      <c r="N52" s="325"/>
      <c r="O52" s="325"/>
      <c r="P52" s="325"/>
      <c r="Q52" s="325"/>
      <c r="R52" s="325"/>
      <c r="S52" s="325"/>
      <c r="T52" s="325"/>
      <c r="U52" s="325"/>
    </row>
    <row r="53" spans="1:21" ht="15.75">
      <c r="A53" s="326">
        <v>273</v>
      </c>
      <c r="B53" s="325"/>
      <c r="C53" s="325"/>
      <c r="D53" s="325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325"/>
      <c r="U53" s="325"/>
    </row>
    <row r="54" spans="1:21" ht="15.75">
      <c r="A54" s="326">
        <v>274</v>
      </c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</row>
    <row r="55" spans="1:21" ht="15.75">
      <c r="A55" s="326">
        <v>275</v>
      </c>
      <c r="B55" s="325"/>
      <c r="C55" s="325"/>
      <c r="D55" s="325"/>
      <c r="E55" s="325"/>
      <c r="F55" s="325"/>
      <c r="G55" s="325"/>
      <c r="H55" s="325"/>
      <c r="I55" s="325"/>
      <c r="J55" s="325"/>
      <c r="K55" s="325">
        <v>2281</v>
      </c>
      <c r="L55" s="325"/>
      <c r="M55" s="325"/>
      <c r="N55" s="325"/>
      <c r="O55" s="325"/>
      <c r="P55" s="325"/>
      <c r="Q55" s="325"/>
      <c r="R55" s="325"/>
      <c r="S55" s="325"/>
      <c r="T55" s="325"/>
      <c r="U55" s="325"/>
    </row>
    <row r="56" spans="1:21" ht="15.75">
      <c r="A56" s="326">
        <v>276</v>
      </c>
      <c r="B56" s="325"/>
      <c r="C56" s="325">
        <v>7929</v>
      </c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5"/>
    </row>
    <row r="57" spans="1:21" ht="15.75">
      <c r="A57" s="326">
        <v>277</v>
      </c>
      <c r="B57" s="325"/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  <c r="S57" s="325"/>
      <c r="T57" s="325"/>
      <c r="U57" s="325"/>
    </row>
    <row r="58" spans="1:21" ht="15.75">
      <c r="A58" s="326">
        <v>278</v>
      </c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5"/>
      <c r="U58" s="325"/>
    </row>
    <row r="59" spans="1:21" ht="15.75">
      <c r="A59" s="326">
        <v>279</v>
      </c>
      <c r="B59" s="325"/>
      <c r="C59" s="325"/>
      <c r="D59" s="325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5"/>
      <c r="U59" s="325"/>
    </row>
    <row r="60" spans="1:21" ht="15.75">
      <c r="A60" s="326">
        <v>281</v>
      </c>
      <c r="B60" s="325"/>
      <c r="C60" s="325"/>
      <c r="D60" s="325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</row>
    <row r="61" spans="1:21" ht="15.75">
      <c r="A61" s="326">
        <v>282</v>
      </c>
      <c r="B61" s="325"/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</row>
    <row r="62" spans="1:21" ht="15.75">
      <c r="A62" s="326">
        <v>283</v>
      </c>
      <c r="B62" s="325"/>
      <c r="C62" s="325"/>
      <c r="D62" s="325"/>
      <c r="E62" s="325"/>
      <c r="F62" s="325"/>
      <c r="G62" s="325">
        <v>44450.56</v>
      </c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</row>
    <row r="63" spans="1:21" ht="15.75">
      <c r="A63" s="326">
        <v>284</v>
      </c>
      <c r="B63" s="325"/>
      <c r="C63" s="325">
        <v>555</v>
      </c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325"/>
      <c r="T63" s="325"/>
      <c r="U63" s="325"/>
    </row>
    <row r="64" spans="1:21" ht="15.75">
      <c r="A64" s="331" t="s">
        <v>25</v>
      </c>
      <c r="B64" s="332">
        <f aca="true" t="shared" si="3" ref="B64:R64">SUM(B51:B63)</f>
        <v>0</v>
      </c>
      <c r="C64" s="332">
        <f t="shared" si="3"/>
        <v>8484</v>
      </c>
      <c r="D64" s="332">
        <f t="shared" si="3"/>
        <v>0</v>
      </c>
      <c r="E64" s="332">
        <f t="shared" si="3"/>
        <v>0</v>
      </c>
      <c r="F64" s="332">
        <f t="shared" si="3"/>
        <v>0</v>
      </c>
      <c r="G64" s="332">
        <f t="shared" si="3"/>
        <v>44450.56</v>
      </c>
      <c r="H64" s="332">
        <f t="shared" si="3"/>
        <v>0</v>
      </c>
      <c r="I64" s="332">
        <f t="shared" si="3"/>
        <v>0</v>
      </c>
      <c r="J64" s="332">
        <f t="shared" si="3"/>
        <v>0</v>
      </c>
      <c r="K64" s="332">
        <f t="shared" si="3"/>
        <v>4801</v>
      </c>
      <c r="L64" s="332">
        <f t="shared" si="3"/>
        <v>0</v>
      </c>
      <c r="M64" s="332">
        <f t="shared" si="3"/>
        <v>0</v>
      </c>
      <c r="N64" s="332">
        <f t="shared" si="3"/>
        <v>0</v>
      </c>
      <c r="O64" s="332">
        <f t="shared" si="3"/>
        <v>0</v>
      </c>
      <c r="P64" s="332">
        <f t="shared" si="3"/>
        <v>0</v>
      </c>
      <c r="Q64" s="332">
        <f t="shared" si="3"/>
        <v>0</v>
      </c>
      <c r="R64" s="332">
        <f t="shared" si="3"/>
        <v>0</v>
      </c>
      <c r="S64" s="332">
        <f>SUM(S51:S62)</f>
        <v>0</v>
      </c>
      <c r="T64" s="332">
        <f>SUM(T51:T62)</f>
        <v>0</v>
      </c>
      <c r="U64" s="332">
        <f>SUM(B64:T64)</f>
        <v>57735.56</v>
      </c>
    </row>
    <row r="65" spans="1:23" ht="15.75">
      <c r="A65" s="335" t="s">
        <v>26</v>
      </c>
      <c r="B65" s="336"/>
      <c r="C65" s="336">
        <v>41385</v>
      </c>
      <c r="D65" s="336">
        <v>11586.05</v>
      </c>
      <c r="E65" s="336"/>
      <c r="F65" s="336"/>
      <c r="G65" s="336">
        <v>44450.56</v>
      </c>
      <c r="H65" s="336"/>
      <c r="I65" s="336"/>
      <c r="J65" s="336"/>
      <c r="K65" s="336">
        <v>5176</v>
      </c>
      <c r="L65" s="336"/>
      <c r="M65" s="336"/>
      <c r="N65" s="336"/>
      <c r="O65" s="336"/>
      <c r="P65" s="336"/>
      <c r="Q65" s="336"/>
      <c r="R65" s="336"/>
      <c r="S65" s="336"/>
      <c r="T65" s="336"/>
      <c r="U65" s="336">
        <f>SUM(B65:T65)</f>
        <v>102597.61</v>
      </c>
      <c r="W65" s="315">
        <v>529881.65</v>
      </c>
    </row>
    <row r="66" spans="1:23" ht="15.75">
      <c r="A66" s="324">
        <v>300</v>
      </c>
      <c r="B66" s="325"/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5"/>
      <c r="U66" s="325"/>
      <c r="W66" s="315">
        <f>U65-W65</f>
        <v>-427284.04000000004</v>
      </c>
    </row>
    <row r="67" spans="1:21" ht="15.75">
      <c r="A67" s="326">
        <v>301</v>
      </c>
      <c r="B67" s="325"/>
      <c r="C67" s="325"/>
      <c r="D67" s="325"/>
      <c r="E67" s="325"/>
      <c r="F67" s="325"/>
      <c r="G67" s="325"/>
      <c r="H67" s="325"/>
      <c r="I67" s="325"/>
      <c r="J67" s="325"/>
      <c r="K67" s="325">
        <v>0</v>
      </c>
      <c r="L67" s="325"/>
      <c r="M67" s="325"/>
      <c r="N67" s="325"/>
      <c r="O67" s="325"/>
      <c r="P67" s="325"/>
      <c r="Q67" s="325"/>
      <c r="R67" s="325"/>
      <c r="S67" s="325"/>
      <c r="T67" s="325"/>
      <c r="U67" s="325"/>
    </row>
    <row r="68" spans="1:21" ht="15.75">
      <c r="A68" s="326">
        <v>302</v>
      </c>
      <c r="B68" s="325"/>
      <c r="C68" s="325"/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5"/>
      <c r="R68" s="325"/>
      <c r="S68" s="325"/>
      <c r="T68" s="325"/>
      <c r="U68" s="325"/>
    </row>
    <row r="69" spans="1:21" ht="15.75">
      <c r="A69" s="326">
        <v>303</v>
      </c>
      <c r="B69" s="325"/>
      <c r="C69" s="325">
        <v>204.37</v>
      </c>
      <c r="D69" s="325"/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25"/>
    </row>
    <row r="70" spans="1:21" ht="15.75">
      <c r="A70" s="326">
        <v>304</v>
      </c>
      <c r="B70" s="325"/>
      <c r="C70" s="325">
        <v>114</v>
      </c>
      <c r="D70" s="325"/>
      <c r="E70" s="325"/>
      <c r="F70" s="325"/>
      <c r="G70" s="325"/>
      <c r="H70" s="325"/>
      <c r="I70" s="325"/>
      <c r="J70" s="325"/>
      <c r="K70" s="325"/>
      <c r="L70" s="325"/>
      <c r="M70" s="325"/>
      <c r="N70" s="325"/>
      <c r="O70" s="325"/>
      <c r="P70" s="325"/>
      <c r="Q70" s="325"/>
      <c r="R70" s="325"/>
      <c r="S70" s="325"/>
      <c r="T70" s="325"/>
      <c r="U70" s="325"/>
    </row>
    <row r="71" spans="1:21" ht="15.75">
      <c r="A71" s="326">
        <v>305</v>
      </c>
      <c r="B71" s="325"/>
      <c r="C71" s="325">
        <v>3531</v>
      </c>
      <c r="D71" s="325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  <c r="T71" s="325"/>
      <c r="U71" s="325"/>
    </row>
    <row r="72" spans="1:21" ht="15.75">
      <c r="A72" s="331" t="s">
        <v>25</v>
      </c>
      <c r="B72" s="332">
        <f>SUM(B67:B71)</f>
        <v>0</v>
      </c>
      <c r="C72" s="332">
        <f>SUM(C67:C71)</f>
        <v>3849.37</v>
      </c>
      <c r="D72" s="332">
        <f>SUM(D67:D71)</f>
        <v>0</v>
      </c>
      <c r="E72" s="332"/>
      <c r="F72" s="332">
        <f>SUM(F67:F71)</f>
        <v>0</v>
      </c>
      <c r="G72" s="332">
        <f>SUM(G67:G71)</f>
        <v>0</v>
      </c>
      <c r="H72" s="332">
        <f>SUM(H67:H71)</f>
        <v>0</v>
      </c>
      <c r="I72" s="332"/>
      <c r="J72" s="332">
        <f>SUM(J67:J71)</f>
        <v>0</v>
      </c>
      <c r="K72" s="332">
        <f>SUM(K67:K71)</f>
        <v>0</v>
      </c>
      <c r="L72" s="332"/>
      <c r="M72" s="332">
        <f>SUM(M67:M71)</f>
        <v>0</v>
      </c>
      <c r="N72" s="332">
        <f>SUM(N67:N71)</f>
        <v>0</v>
      </c>
      <c r="O72" s="332"/>
      <c r="P72" s="332">
        <f>SUM(P67:P71)</f>
        <v>0</v>
      </c>
      <c r="Q72" s="332">
        <f>SUM(Q67:Q71)</f>
        <v>0</v>
      </c>
      <c r="R72" s="332">
        <f>SUM(R67:R71)</f>
        <v>0</v>
      </c>
      <c r="S72" s="332">
        <f>SUM(S67:S71)</f>
        <v>0</v>
      </c>
      <c r="T72" s="332">
        <f>SUM(T67:T71)</f>
        <v>0</v>
      </c>
      <c r="U72" s="332">
        <f>SUM(B72:T72)</f>
        <v>3849.37</v>
      </c>
    </row>
    <row r="73" spans="1:23" ht="15.75">
      <c r="A73" s="335" t="s">
        <v>26</v>
      </c>
      <c r="B73" s="336"/>
      <c r="C73" s="336">
        <v>14700.59</v>
      </c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  <c r="O73" s="336"/>
      <c r="P73" s="336"/>
      <c r="Q73" s="336"/>
      <c r="R73" s="336"/>
      <c r="S73" s="336"/>
      <c r="T73" s="336"/>
      <c r="U73" s="336">
        <f>SUM(A73:T73)</f>
        <v>14700.59</v>
      </c>
      <c r="W73" s="315">
        <v>102881.85</v>
      </c>
    </row>
    <row r="74" spans="1:23" ht="15.75">
      <c r="A74" s="324">
        <v>400</v>
      </c>
      <c r="B74" s="325"/>
      <c r="C74" s="325"/>
      <c r="D74" s="325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325"/>
      <c r="T74" s="325"/>
      <c r="U74" s="325"/>
      <c r="W74" s="315">
        <f>W73-U73</f>
        <v>88181.26000000001</v>
      </c>
    </row>
    <row r="75" spans="1:21" ht="15.75">
      <c r="A75" s="326">
        <v>402</v>
      </c>
      <c r="B75" s="325"/>
      <c r="C75" s="325"/>
      <c r="D75" s="325"/>
      <c r="E75" s="325"/>
      <c r="F75" s="325"/>
      <c r="G75" s="325"/>
      <c r="H75" s="325"/>
      <c r="I75" s="325"/>
      <c r="J75" s="325"/>
      <c r="K75" s="325"/>
      <c r="L75" s="325"/>
      <c r="M75" s="325"/>
      <c r="N75" s="325"/>
      <c r="O75" s="325"/>
      <c r="P75" s="325"/>
      <c r="Q75" s="325"/>
      <c r="R75" s="325"/>
      <c r="S75" s="325"/>
      <c r="T75" s="325"/>
      <c r="U75" s="325"/>
    </row>
    <row r="76" spans="1:21" ht="15.75">
      <c r="A76" s="326">
        <v>403</v>
      </c>
      <c r="B76" s="325"/>
      <c r="C76" s="325"/>
      <c r="D76" s="325"/>
      <c r="E76" s="325"/>
      <c r="F76" s="325"/>
      <c r="G76" s="325">
        <v>414685</v>
      </c>
      <c r="H76" s="325"/>
      <c r="I76" s="325">
        <v>20000</v>
      </c>
      <c r="J76" s="325">
        <v>3000</v>
      </c>
      <c r="K76" s="325"/>
      <c r="L76" s="325"/>
      <c r="M76" s="325"/>
      <c r="N76" s="325"/>
      <c r="O76" s="325"/>
      <c r="P76" s="325"/>
      <c r="Q76" s="325"/>
      <c r="R76" s="325"/>
      <c r="S76" s="325"/>
      <c r="T76" s="325"/>
      <c r="U76" s="325"/>
    </row>
    <row r="77" spans="1:21" ht="15.75">
      <c r="A77" s="331" t="s">
        <v>25</v>
      </c>
      <c r="B77" s="332">
        <f>SUM(B76)</f>
        <v>0</v>
      </c>
      <c r="C77" s="332">
        <f>SUM(C76)</f>
        <v>0</v>
      </c>
      <c r="D77" s="332">
        <f aca="true" t="shared" si="4" ref="D77:T77">SUM(D76)</f>
        <v>0</v>
      </c>
      <c r="E77" s="332">
        <f t="shared" si="4"/>
        <v>0</v>
      </c>
      <c r="F77" s="332">
        <f t="shared" si="4"/>
        <v>0</v>
      </c>
      <c r="G77" s="332">
        <f t="shared" si="4"/>
        <v>414685</v>
      </c>
      <c r="H77" s="332">
        <f t="shared" si="4"/>
        <v>0</v>
      </c>
      <c r="I77" s="332">
        <f t="shared" si="4"/>
        <v>20000</v>
      </c>
      <c r="J77" s="332">
        <f t="shared" si="4"/>
        <v>3000</v>
      </c>
      <c r="K77" s="332">
        <f t="shared" si="4"/>
        <v>0</v>
      </c>
      <c r="L77" s="332">
        <f t="shared" si="4"/>
        <v>0</v>
      </c>
      <c r="M77" s="332">
        <f t="shared" si="4"/>
        <v>0</v>
      </c>
      <c r="N77" s="332">
        <f t="shared" si="4"/>
        <v>0</v>
      </c>
      <c r="O77" s="332">
        <f t="shared" si="4"/>
        <v>0</v>
      </c>
      <c r="P77" s="332">
        <f t="shared" si="4"/>
        <v>0</v>
      </c>
      <c r="Q77" s="332">
        <f t="shared" si="4"/>
        <v>0</v>
      </c>
      <c r="R77" s="332">
        <f t="shared" si="4"/>
        <v>0</v>
      </c>
      <c r="S77" s="332">
        <f t="shared" si="4"/>
        <v>0</v>
      </c>
      <c r="T77" s="332">
        <f t="shared" si="4"/>
        <v>0</v>
      </c>
      <c r="U77" s="332">
        <f>SUM(B77:T77)</f>
        <v>437685</v>
      </c>
    </row>
    <row r="78" spans="1:21" ht="15.75">
      <c r="A78" s="335" t="s">
        <v>26</v>
      </c>
      <c r="B78" s="336"/>
      <c r="C78" s="336">
        <v>44000</v>
      </c>
      <c r="D78" s="336"/>
      <c r="E78" s="336"/>
      <c r="F78" s="336"/>
      <c r="G78" s="336">
        <v>414685</v>
      </c>
      <c r="H78" s="336"/>
      <c r="I78" s="336">
        <v>20000</v>
      </c>
      <c r="J78" s="336">
        <v>3000</v>
      </c>
      <c r="K78" s="336"/>
      <c r="L78" s="336"/>
      <c r="M78" s="336"/>
      <c r="N78" s="336"/>
      <c r="O78" s="336"/>
      <c r="P78" s="336"/>
      <c r="Q78" s="336"/>
      <c r="R78" s="336"/>
      <c r="S78" s="336"/>
      <c r="T78" s="336"/>
      <c r="U78" s="336">
        <f>SUM(B78:T78)</f>
        <v>481685</v>
      </c>
    </row>
    <row r="79" spans="1:21" ht="15.75">
      <c r="A79" s="324">
        <v>450</v>
      </c>
      <c r="B79" s="325"/>
      <c r="C79" s="325"/>
      <c r="D79" s="325"/>
      <c r="E79" s="325"/>
      <c r="F79" s="325"/>
      <c r="G79" s="325"/>
      <c r="H79" s="325"/>
      <c r="I79" s="325"/>
      <c r="J79" s="325"/>
      <c r="K79" s="325"/>
      <c r="L79" s="325"/>
      <c r="M79" s="325"/>
      <c r="N79" s="325"/>
      <c r="O79" s="325"/>
      <c r="P79" s="325"/>
      <c r="Q79" s="325"/>
      <c r="R79" s="325"/>
      <c r="S79" s="325"/>
      <c r="T79" s="325"/>
      <c r="U79" s="325"/>
    </row>
    <row r="80" spans="1:21" ht="15.75">
      <c r="A80" s="326">
        <v>451</v>
      </c>
      <c r="B80" s="325"/>
      <c r="C80" s="325"/>
      <c r="D80" s="325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5"/>
      <c r="U80" s="325"/>
    </row>
    <row r="81" spans="1:21" ht="15.75">
      <c r="A81" s="326">
        <v>453</v>
      </c>
      <c r="B81" s="325"/>
      <c r="C81" s="325"/>
      <c r="D81" s="325"/>
      <c r="E81" s="325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325"/>
      <c r="U81" s="325"/>
    </row>
    <row r="82" spans="1:21" ht="15.75">
      <c r="A82" s="326">
        <v>456</v>
      </c>
      <c r="B82" s="325"/>
      <c r="C82" s="325"/>
      <c r="D82" s="325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325"/>
      <c r="S82" s="325"/>
      <c r="T82" s="325"/>
      <c r="U82" s="325"/>
    </row>
    <row r="83" spans="1:21" ht="15.75">
      <c r="A83" s="326">
        <v>459</v>
      </c>
      <c r="B83" s="325"/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325"/>
      <c r="O83" s="325"/>
      <c r="P83" s="325"/>
      <c r="Q83" s="325"/>
      <c r="R83" s="325"/>
      <c r="S83" s="325"/>
      <c r="T83" s="325"/>
      <c r="U83" s="325"/>
    </row>
    <row r="84" spans="1:21" ht="15.75">
      <c r="A84" s="326">
        <v>466</v>
      </c>
      <c r="B84" s="325"/>
      <c r="C84" s="325"/>
      <c r="D84" s="325"/>
      <c r="E84" s="325"/>
      <c r="F84" s="325"/>
      <c r="G84" s="325"/>
      <c r="H84" s="325"/>
      <c r="I84" s="325"/>
      <c r="J84" s="325"/>
      <c r="K84" s="325"/>
      <c r="L84" s="325"/>
      <c r="M84" s="325"/>
      <c r="N84" s="325"/>
      <c r="O84" s="325"/>
      <c r="P84" s="325"/>
      <c r="Q84" s="325"/>
      <c r="R84" s="325"/>
      <c r="S84" s="325"/>
      <c r="T84" s="325"/>
      <c r="U84" s="325"/>
    </row>
    <row r="85" spans="1:21" ht="15.75">
      <c r="A85" s="326">
        <v>467</v>
      </c>
      <c r="B85" s="325"/>
      <c r="C85" s="325"/>
      <c r="D85" s="325"/>
      <c r="E85" s="325"/>
      <c r="F85" s="325"/>
      <c r="G85" s="325"/>
      <c r="H85" s="325"/>
      <c r="I85" s="325"/>
      <c r="J85" s="325"/>
      <c r="K85" s="325"/>
      <c r="L85" s="325"/>
      <c r="M85" s="325"/>
      <c r="N85" s="325"/>
      <c r="O85" s="325"/>
      <c r="P85" s="325"/>
      <c r="Q85" s="325"/>
      <c r="R85" s="325"/>
      <c r="S85" s="325"/>
      <c r="T85" s="325"/>
      <c r="U85" s="325"/>
    </row>
    <row r="86" spans="1:21" ht="15.75">
      <c r="A86" s="331" t="s">
        <v>25</v>
      </c>
      <c r="B86" s="332">
        <f>SUM(B80:B85)</f>
        <v>0</v>
      </c>
      <c r="C86" s="332">
        <f>SUM(C80:C85)</f>
        <v>0</v>
      </c>
      <c r="D86" s="332">
        <f>SUM(D80:D85)</f>
        <v>0</v>
      </c>
      <c r="E86" s="332"/>
      <c r="F86" s="332">
        <f aca="true" t="shared" si="5" ref="F86:N86">SUM(F80:F85)</f>
        <v>0</v>
      </c>
      <c r="G86" s="332">
        <f t="shared" si="5"/>
        <v>0</v>
      </c>
      <c r="H86" s="332">
        <f t="shared" si="5"/>
        <v>0</v>
      </c>
      <c r="I86" s="332">
        <f t="shared" si="5"/>
        <v>0</v>
      </c>
      <c r="J86" s="332">
        <f t="shared" si="5"/>
        <v>0</v>
      </c>
      <c r="K86" s="332">
        <f t="shared" si="5"/>
        <v>0</v>
      </c>
      <c r="L86" s="332">
        <f t="shared" si="5"/>
        <v>0</v>
      </c>
      <c r="M86" s="332">
        <f t="shared" si="5"/>
        <v>0</v>
      </c>
      <c r="N86" s="332">
        <f t="shared" si="5"/>
        <v>0</v>
      </c>
      <c r="O86" s="332"/>
      <c r="P86" s="332">
        <f>SUM(P80:P85)</f>
        <v>0</v>
      </c>
      <c r="Q86" s="332">
        <f>SUM(Q80:Q85)</f>
        <v>0</v>
      </c>
      <c r="R86" s="332">
        <f>SUM(R80:R85)</f>
        <v>0</v>
      </c>
      <c r="S86" s="332">
        <f>SUM(S80:S85)</f>
        <v>0</v>
      </c>
      <c r="T86" s="332">
        <f>SUM(T80:T85)</f>
        <v>0</v>
      </c>
      <c r="U86" s="332">
        <f>SUM(B86:T86)</f>
        <v>0</v>
      </c>
    </row>
    <row r="87" spans="1:21" ht="15.75">
      <c r="A87" s="335" t="s">
        <v>26</v>
      </c>
      <c r="B87" s="336"/>
      <c r="C87" s="336"/>
      <c r="D87" s="336"/>
      <c r="E87" s="336"/>
      <c r="F87" s="336"/>
      <c r="G87" s="336"/>
      <c r="H87" s="336"/>
      <c r="I87" s="336"/>
      <c r="J87" s="336"/>
      <c r="K87" s="336"/>
      <c r="L87" s="336"/>
      <c r="M87" s="336"/>
      <c r="N87" s="336"/>
      <c r="O87" s="336"/>
      <c r="P87" s="336"/>
      <c r="Q87" s="336"/>
      <c r="R87" s="336"/>
      <c r="S87" s="336"/>
      <c r="T87" s="336"/>
      <c r="U87" s="336">
        <f>SUM(B87:T87)</f>
        <v>0</v>
      </c>
    </row>
    <row r="88" spans="1:21" ht="15.75">
      <c r="A88" s="324">
        <v>500</v>
      </c>
      <c r="B88" s="325"/>
      <c r="C88" s="325"/>
      <c r="D88" s="325"/>
      <c r="E88" s="325"/>
      <c r="F88" s="325"/>
      <c r="G88" s="325"/>
      <c r="H88" s="325"/>
      <c r="I88" s="325"/>
      <c r="J88" s="325"/>
      <c r="K88" s="325"/>
      <c r="L88" s="325"/>
      <c r="M88" s="325"/>
      <c r="N88" s="325"/>
      <c r="O88" s="325"/>
      <c r="P88" s="325"/>
      <c r="Q88" s="325"/>
      <c r="R88" s="325"/>
      <c r="S88" s="325"/>
      <c r="T88" s="325"/>
      <c r="U88" s="325"/>
    </row>
    <row r="89" spans="1:21" ht="15.75">
      <c r="A89" s="326">
        <v>508</v>
      </c>
      <c r="B89" s="325"/>
      <c r="C89" s="325"/>
      <c r="D89" s="325"/>
      <c r="E89" s="325"/>
      <c r="F89" s="325"/>
      <c r="G89" s="325"/>
      <c r="H89" s="325"/>
      <c r="I89" s="325"/>
      <c r="J89" s="325"/>
      <c r="K89" s="325"/>
      <c r="L89" s="325"/>
      <c r="M89" s="325"/>
      <c r="N89" s="325"/>
      <c r="O89" s="325"/>
      <c r="P89" s="325"/>
      <c r="Q89" s="325"/>
      <c r="R89" s="325"/>
      <c r="S89" s="325"/>
      <c r="T89" s="325"/>
      <c r="U89" s="325"/>
    </row>
    <row r="90" spans="1:21" ht="15.75">
      <c r="A90" s="326">
        <v>509</v>
      </c>
      <c r="B90" s="325"/>
      <c r="C90" s="325"/>
      <c r="D90" s="325"/>
      <c r="E90" s="325"/>
      <c r="F90" s="325"/>
      <c r="G90" s="325"/>
      <c r="H90" s="325"/>
      <c r="I90" s="325"/>
      <c r="J90" s="325"/>
      <c r="K90" s="325"/>
      <c r="L90" s="325"/>
      <c r="M90" s="325"/>
      <c r="N90" s="325"/>
      <c r="O90" s="325"/>
      <c r="P90" s="325"/>
      <c r="Q90" s="325"/>
      <c r="R90" s="325"/>
      <c r="S90" s="325"/>
      <c r="T90" s="325"/>
      <c r="U90" s="325"/>
    </row>
    <row r="91" spans="1:21" ht="15.75">
      <c r="A91" s="326">
        <v>513</v>
      </c>
      <c r="B91" s="325"/>
      <c r="C91" s="325"/>
      <c r="D91" s="325"/>
      <c r="E91" s="325"/>
      <c r="F91" s="325"/>
      <c r="G91" s="325"/>
      <c r="H91" s="325"/>
      <c r="I91" s="325"/>
      <c r="J91" s="325"/>
      <c r="K91" s="325"/>
      <c r="L91" s="325"/>
      <c r="M91" s="325"/>
      <c r="N91" s="325"/>
      <c r="O91" s="325"/>
      <c r="P91" s="325"/>
      <c r="Q91" s="325"/>
      <c r="R91" s="325"/>
      <c r="S91" s="325"/>
      <c r="T91" s="325"/>
      <c r="U91" s="325"/>
    </row>
    <row r="92" spans="1:21" ht="15.75">
      <c r="A92" s="326">
        <v>516</v>
      </c>
      <c r="B92" s="325"/>
      <c r="C92" s="325"/>
      <c r="D92" s="325"/>
      <c r="E92" s="325"/>
      <c r="F92" s="325"/>
      <c r="G92" s="325"/>
      <c r="H92" s="325"/>
      <c r="I92" s="325"/>
      <c r="J92" s="325"/>
      <c r="K92" s="325"/>
      <c r="L92" s="325"/>
      <c r="M92" s="325"/>
      <c r="N92" s="325"/>
      <c r="O92" s="325"/>
      <c r="P92" s="325"/>
      <c r="Q92" s="325"/>
      <c r="R92" s="325"/>
      <c r="S92" s="325"/>
      <c r="T92" s="325"/>
      <c r="U92" s="325"/>
    </row>
    <row r="93" spans="1:21" ht="15.75">
      <c r="A93" s="326">
        <v>518</v>
      </c>
      <c r="B93" s="325"/>
      <c r="C93" s="325"/>
      <c r="D93" s="325"/>
      <c r="E93" s="325"/>
      <c r="F93" s="325"/>
      <c r="G93" s="325"/>
      <c r="H93" s="325"/>
      <c r="I93" s="325"/>
      <c r="J93" s="325"/>
      <c r="K93" s="325"/>
      <c r="L93" s="325"/>
      <c r="M93" s="325"/>
      <c r="N93" s="325"/>
      <c r="O93" s="325"/>
      <c r="P93" s="325"/>
      <c r="Q93" s="325"/>
      <c r="R93" s="325"/>
      <c r="S93" s="325"/>
      <c r="T93" s="325"/>
      <c r="U93" s="325"/>
    </row>
    <row r="94" spans="1:21" ht="15.75">
      <c r="A94" s="326">
        <v>519</v>
      </c>
      <c r="B94" s="325"/>
      <c r="C94" s="325"/>
      <c r="D94" s="325"/>
      <c r="E94" s="325"/>
      <c r="F94" s="325"/>
      <c r="G94" s="325"/>
      <c r="H94" s="325"/>
      <c r="I94" s="325"/>
      <c r="J94" s="325"/>
      <c r="K94" s="325"/>
      <c r="L94" s="325" t="s">
        <v>21</v>
      </c>
      <c r="M94" s="325"/>
      <c r="N94" s="325"/>
      <c r="O94" s="325"/>
      <c r="P94" s="325"/>
      <c r="Q94" s="325"/>
      <c r="R94" s="325"/>
      <c r="S94" s="325"/>
      <c r="T94" s="325"/>
      <c r="U94" s="325"/>
    </row>
    <row r="95" spans="1:21" ht="15.75">
      <c r="A95" s="331" t="s">
        <v>25</v>
      </c>
      <c r="B95" s="332">
        <f>SUM(B89:B94)</f>
        <v>0</v>
      </c>
      <c r="C95" s="332">
        <f>SUM(C89:C94)</f>
        <v>0</v>
      </c>
      <c r="D95" s="332">
        <f>SUM(D89:D94)</f>
        <v>0</v>
      </c>
      <c r="E95" s="332"/>
      <c r="F95" s="332">
        <f aca="true" t="shared" si="6" ref="F95:T95">SUM(F89:F94)</f>
        <v>0</v>
      </c>
      <c r="G95" s="332">
        <f t="shared" si="6"/>
        <v>0</v>
      </c>
      <c r="H95" s="332">
        <f t="shared" si="6"/>
        <v>0</v>
      </c>
      <c r="I95" s="332">
        <f t="shared" si="6"/>
        <v>0</v>
      </c>
      <c r="J95" s="332">
        <f t="shared" si="6"/>
        <v>0</v>
      </c>
      <c r="K95" s="332">
        <f t="shared" si="6"/>
        <v>0</v>
      </c>
      <c r="L95" s="332">
        <f t="shared" si="6"/>
        <v>0</v>
      </c>
      <c r="M95" s="332">
        <f t="shared" si="6"/>
        <v>0</v>
      </c>
      <c r="N95" s="332">
        <f t="shared" si="6"/>
        <v>0</v>
      </c>
      <c r="O95" s="332">
        <f t="shared" si="6"/>
        <v>0</v>
      </c>
      <c r="P95" s="332">
        <f t="shared" si="6"/>
        <v>0</v>
      </c>
      <c r="Q95" s="332">
        <f t="shared" si="6"/>
        <v>0</v>
      </c>
      <c r="R95" s="332">
        <f t="shared" si="6"/>
        <v>0</v>
      </c>
      <c r="S95" s="332">
        <f t="shared" si="6"/>
        <v>0</v>
      </c>
      <c r="T95" s="332">
        <f t="shared" si="6"/>
        <v>0</v>
      </c>
      <c r="U95" s="332">
        <f>SUM(B95:T95)</f>
        <v>0</v>
      </c>
    </row>
    <row r="96" spans="1:21" ht="15.75">
      <c r="A96" s="335" t="s">
        <v>26</v>
      </c>
      <c r="B96" s="336">
        <v>0</v>
      </c>
      <c r="C96" s="336"/>
      <c r="D96" s="336">
        <v>0</v>
      </c>
      <c r="E96" s="336"/>
      <c r="F96" s="336">
        <v>0</v>
      </c>
      <c r="G96" s="336">
        <v>0</v>
      </c>
      <c r="H96" s="336">
        <v>0</v>
      </c>
      <c r="I96" s="336"/>
      <c r="J96" s="336">
        <v>0</v>
      </c>
      <c r="K96" s="336"/>
      <c r="L96" s="336"/>
      <c r="M96" s="336">
        <v>0</v>
      </c>
      <c r="N96" s="336">
        <v>0</v>
      </c>
      <c r="O96" s="336">
        <v>0</v>
      </c>
      <c r="P96" s="336">
        <v>0</v>
      </c>
      <c r="Q96" s="336"/>
      <c r="R96" s="336"/>
      <c r="S96" s="336"/>
      <c r="T96" s="336"/>
      <c r="U96" s="336">
        <f>SUM(B96:T96)</f>
        <v>0</v>
      </c>
    </row>
    <row r="97" spans="1:21" ht="15.75">
      <c r="A97" s="324">
        <v>550</v>
      </c>
      <c r="B97" s="325"/>
      <c r="C97" s="325"/>
      <c r="D97" s="325"/>
      <c r="E97" s="325"/>
      <c r="F97" s="325"/>
      <c r="G97" s="325"/>
      <c r="H97" s="325"/>
      <c r="I97" s="325"/>
      <c r="J97" s="325"/>
      <c r="K97" s="325"/>
      <c r="L97" s="325"/>
      <c r="M97" s="325"/>
      <c r="N97" s="325"/>
      <c r="O97" s="325"/>
      <c r="P97" s="325"/>
      <c r="Q97" s="325"/>
      <c r="R97" s="325"/>
      <c r="S97" s="325"/>
      <c r="T97" s="325"/>
      <c r="U97" s="325"/>
    </row>
    <row r="98" spans="1:21" ht="15.75">
      <c r="A98" s="326">
        <v>553</v>
      </c>
      <c r="B98" s="325"/>
      <c r="C98" s="325"/>
      <c r="D98" s="325"/>
      <c r="E98" s="325"/>
      <c r="F98" s="325"/>
      <c r="G98" s="325"/>
      <c r="H98" s="325"/>
      <c r="I98" s="325"/>
      <c r="J98" s="325"/>
      <c r="K98" s="325"/>
      <c r="L98" s="325"/>
      <c r="M98" s="325"/>
      <c r="N98" s="325"/>
      <c r="O98" s="325"/>
      <c r="P98" s="325"/>
      <c r="Q98" s="325"/>
      <c r="R98" s="325"/>
      <c r="S98" s="325"/>
      <c r="T98" s="325"/>
      <c r="U98" s="325"/>
    </row>
    <row r="99" spans="1:21" ht="15.75">
      <c r="A99" s="326">
        <v>554</v>
      </c>
      <c r="B99" s="325"/>
      <c r="C99" s="325"/>
      <c r="D99" s="325"/>
      <c r="E99" s="325"/>
      <c r="F99" s="325"/>
      <c r="G99" s="325"/>
      <c r="H99" s="325"/>
      <c r="I99" s="325"/>
      <c r="J99" s="325">
        <v>248500</v>
      </c>
      <c r="K99" s="325"/>
      <c r="L99" s="325"/>
      <c r="M99" s="325"/>
      <c r="N99" s="325"/>
      <c r="O99" s="325"/>
      <c r="P99" s="325"/>
      <c r="Q99" s="325"/>
      <c r="R99" s="325"/>
      <c r="S99" s="325"/>
      <c r="T99" s="325"/>
      <c r="U99" s="325"/>
    </row>
    <row r="100" spans="1:21" ht="15.75">
      <c r="A100" s="331" t="s">
        <v>25</v>
      </c>
      <c r="B100" s="332">
        <f aca="true" t="shared" si="7" ref="B100:T100">SUM(B98:B99)</f>
        <v>0</v>
      </c>
      <c r="C100" s="332">
        <f t="shared" si="7"/>
        <v>0</v>
      </c>
      <c r="D100" s="332">
        <f t="shared" si="7"/>
        <v>0</v>
      </c>
      <c r="E100" s="332">
        <f t="shared" si="7"/>
        <v>0</v>
      </c>
      <c r="F100" s="332">
        <f t="shared" si="7"/>
        <v>0</v>
      </c>
      <c r="G100" s="332">
        <f t="shared" si="7"/>
        <v>0</v>
      </c>
      <c r="H100" s="332">
        <f t="shared" si="7"/>
        <v>0</v>
      </c>
      <c r="I100" s="332">
        <f t="shared" si="7"/>
        <v>0</v>
      </c>
      <c r="J100" s="332">
        <f t="shared" si="7"/>
        <v>248500</v>
      </c>
      <c r="K100" s="332">
        <f t="shared" si="7"/>
        <v>0</v>
      </c>
      <c r="L100" s="332">
        <f t="shared" si="7"/>
        <v>0</v>
      </c>
      <c r="M100" s="332">
        <f t="shared" si="7"/>
        <v>0</v>
      </c>
      <c r="N100" s="332">
        <f t="shared" si="7"/>
        <v>0</v>
      </c>
      <c r="O100" s="332">
        <f t="shared" si="7"/>
        <v>0</v>
      </c>
      <c r="P100" s="332">
        <f t="shared" si="7"/>
        <v>0</v>
      </c>
      <c r="Q100" s="332">
        <f t="shared" si="7"/>
        <v>0</v>
      </c>
      <c r="R100" s="332">
        <f t="shared" si="7"/>
        <v>0</v>
      </c>
      <c r="S100" s="332">
        <f t="shared" si="7"/>
        <v>0</v>
      </c>
      <c r="T100" s="332">
        <f t="shared" si="7"/>
        <v>0</v>
      </c>
      <c r="U100" s="332">
        <f>SUM(B100:T100)</f>
        <v>248500</v>
      </c>
    </row>
    <row r="101" spans="1:21" ht="15.75">
      <c r="A101" s="335" t="s">
        <v>26</v>
      </c>
      <c r="B101" s="336">
        <v>0</v>
      </c>
      <c r="C101" s="336"/>
      <c r="D101" s="336"/>
      <c r="E101" s="336"/>
      <c r="F101" s="336"/>
      <c r="G101" s="336"/>
      <c r="H101" s="336"/>
      <c r="I101" s="336"/>
      <c r="J101" s="336">
        <v>371000</v>
      </c>
      <c r="K101" s="336"/>
      <c r="L101" s="336"/>
      <c r="M101" s="336">
        <v>0</v>
      </c>
      <c r="N101" s="336">
        <v>0</v>
      </c>
      <c r="O101" s="336">
        <v>0</v>
      </c>
      <c r="P101" s="336">
        <v>0</v>
      </c>
      <c r="Q101" s="336"/>
      <c r="R101" s="336"/>
      <c r="S101" s="336"/>
      <c r="T101" s="336"/>
      <c r="U101" s="336">
        <f>SUM(B101:T101)</f>
        <v>371000</v>
      </c>
    </row>
    <row r="102" spans="1:21" ht="15.75">
      <c r="A102" s="333" t="s">
        <v>25</v>
      </c>
      <c r="B102" s="334">
        <f aca="true" t="shared" si="8" ref="B102:T102">B11+B19+B24+B29+B40+B48+B64+B72+B77+B86+B100+B95</f>
        <v>83639</v>
      </c>
      <c r="C102" s="334">
        <f t="shared" si="8"/>
        <v>527103.77</v>
      </c>
      <c r="D102" s="334">
        <f t="shared" si="8"/>
        <v>78340</v>
      </c>
      <c r="E102" s="334">
        <f t="shared" si="8"/>
        <v>0</v>
      </c>
      <c r="F102" s="334">
        <f t="shared" si="8"/>
        <v>0</v>
      </c>
      <c r="G102" s="334">
        <f t="shared" si="8"/>
        <v>471065.56</v>
      </c>
      <c r="H102" s="334">
        <f t="shared" si="8"/>
        <v>0</v>
      </c>
      <c r="I102" s="334">
        <f t="shared" si="8"/>
        <v>20000</v>
      </c>
      <c r="J102" s="334">
        <f t="shared" si="8"/>
        <v>251500</v>
      </c>
      <c r="K102" s="334">
        <f t="shared" si="8"/>
        <v>49791</v>
      </c>
      <c r="L102" s="334">
        <f t="shared" si="8"/>
        <v>0</v>
      </c>
      <c r="M102" s="334">
        <f t="shared" si="8"/>
        <v>0</v>
      </c>
      <c r="N102" s="334">
        <f t="shared" si="8"/>
        <v>0</v>
      </c>
      <c r="O102" s="334">
        <f t="shared" si="8"/>
        <v>0</v>
      </c>
      <c r="P102" s="334">
        <f t="shared" si="8"/>
        <v>0</v>
      </c>
      <c r="Q102" s="334">
        <f t="shared" si="8"/>
        <v>0</v>
      </c>
      <c r="R102" s="334">
        <f t="shared" si="8"/>
        <v>0</v>
      </c>
      <c r="S102" s="334">
        <f t="shared" si="8"/>
        <v>0</v>
      </c>
      <c r="T102" s="334">
        <f t="shared" si="8"/>
        <v>0</v>
      </c>
      <c r="U102" s="332">
        <f>SUM(B102:T102)</f>
        <v>1481439.33</v>
      </c>
    </row>
    <row r="103" spans="1:21" ht="16.5" thickBot="1">
      <c r="A103" s="337" t="s">
        <v>26</v>
      </c>
      <c r="B103" s="338">
        <f aca="true" t="shared" si="9" ref="B103:T103">B12+B20+B25+B30+B41+B49+B65+B73+B78+B87+B101+B96</f>
        <v>94721</v>
      </c>
      <c r="C103" s="338">
        <f t="shared" si="9"/>
        <v>1211661.05</v>
      </c>
      <c r="D103" s="338">
        <f t="shared" si="9"/>
        <v>255238.05</v>
      </c>
      <c r="E103" s="338">
        <f t="shared" si="9"/>
        <v>0</v>
      </c>
      <c r="F103" s="338">
        <f t="shared" si="9"/>
        <v>0</v>
      </c>
      <c r="G103" s="338">
        <f t="shared" si="9"/>
        <v>494925.56</v>
      </c>
      <c r="H103" s="338">
        <f t="shared" si="9"/>
        <v>0</v>
      </c>
      <c r="I103" s="338">
        <f t="shared" si="9"/>
        <v>20000</v>
      </c>
      <c r="J103" s="338">
        <f t="shared" si="9"/>
        <v>374000</v>
      </c>
      <c r="K103" s="338">
        <f t="shared" si="9"/>
        <v>148403.5</v>
      </c>
      <c r="L103" s="338">
        <f t="shared" si="9"/>
        <v>0</v>
      </c>
      <c r="M103" s="338">
        <f t="shared" si="9"/>
        <v>0</v>
      </c>
      <c r="N103" s="338">
        <f t="shared" si="9"/>
        <v>0</v>
      </c>
      <c r="O103" s="338">
        <f t="shared" si="9"/>
        <v>0</v>
      </c>
      <c r="P103" s="338">
        <f t="shared" si="9"/>
        <v>0</v>
      </c>
      <c r="Q103" s="338">
        <f t="shared" si="9"/>
        <v>0</v>
      </c>
      <c r="R103" s="338">
        <f t="shared" si="9"/>
        <v>0</v>
      </c>
      <c r="S103" s="338">
        <f t="shared" si="9"/>
        <v>0</v>
      </c>
      <c r="T103" s="338">
        <f t="shared" si="9"/>
        <v>0</v>
      </c>
      <c r="U103" s="338">
        <f>SUM(B103:T103)</f>
        <v>2598949.16</v>
      </c>
    </row>
    <row r="104" spans="2:18" ht="16.5" thickTop="1">
      <c r="B104" s="327"/>
      <c r="D104" s="327"/>
      <c r="E104" s="327"/>
      <c r="F104" s="327"/>
      <c r="G104" s="327"/>
      <c r="H104" s="327"/>
      <c r="I104" s="327"/>
      <c r="J104" s="327"/>
      <c r="M104" s="327"/>
      <c r="N104" s="327"/>
      <c r="O104" s="327"/>
      <c r="P104" s="327"/>
      <c r="Q104" s="327"/>
      <c r="R104" s="327"/>
    </row>
    <row r="105" spans="2:21" ht="15.75">
      <c r="B105" s="327"/>
      <c r="D105" s="327"/>
      <c r="E105" s="327"/>
      <c r="F105" s="327"/>
      <c r="G105" s="327"/>
      <c r="H105" s="327"/>
      <c r="I105" s="327"/>
      <c r="J105" s="327"/>
      <c r="M105" s="327"/>
      <c r="N105" s="327"/>
      <c r="O105" s="327"/>
      <c r="P105" s="327"/>
      <c r="Q105" s="327"/>
      <c r="R105" s="327"/>
      <c r="U105" s="328"/>
    </row>
    <row r="106" spans="2:18" ht="15.75">
      <c r="B106" s="327"/>
      <c r="D106" s="327"/>
      <c r="E106" s="327"/>
      <c r="F106" s="327"/>
      <c r="G106" s="327"/>
      <c r="H106" s="327"/>
      <c r="I106" s="327"/>
      <c r="J106" s="327"/>
      <c r="M106" s="327"/>
      <c r="N106" s="327"/>
      <c r="O106" s="327"/>
      <c r="P106" s="327"/>
      <c r="Q106" s="327"/>
      <c r="R106" s="327"/>
    </row>
    <row r="107" spans="2:18" ht="15.75">
      <c r="B107" s="327"/>
      <c r="D107" s="327"/>
      <c r="E107" s="327"/>
      <c r="F107" s="327"/>
      <c r="G107" s="327"/>
      <c r="H107" s="327"/>
      <c r="I107" s="327"/>
      <c r="J107" s="327"/>
      <c r="M107" s="327"/>
      <c r="N107" s="327"/>
      <c r="O107" s="327"/>
      <c r="P107" s="327"/>
      <c r="Q107" s="327"/>
      <c r="R107" s="327"/>
    </row>
    <row r="109" spans="4:9" ht="15.75">
      <c r="D109" s="59"/>
      <c r="E109" s="59"/>
      <c r="G109" s="329"/>
      <c r="H109" s="329"/>
      <c r="I109" s="329"/>
    </row>
    <row r="110" spans="6:12" ht="15.75">
      <c r="F110" s="327"/>
      <c r="K110" s="330"/>
      <c r="L110" s="330"/>
    </row>
    <row r="111" ht="15.75">
      <c r="F111" s="327"/>
    </row>
    <row r="112" ht="15.75">
      <c r="F112" s="330"/>
    </row>
  </sheetData>
  <sheetProtection/>
  <mergeCells count="10">
    <mergeCell ref="A1:U1"/>
    <mergeCell ref="A2:U2"/>
    <mergeCell ref="A3:U3"/>
    <mergeCell ref="H4:I4"/>
    <mergeCell ref="N4:P4"/>
    <mergeCell ref="Q4:R4"/>
    <mergeCell ref="S4:T4"/>
    <mergeCell ref="F4:G4"/>
    <mergeCell ref="C4:D4"/>
    <mergeCell ref="K4:L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muangnat.obt</cp:lastModifiedBy>
  <cp:lastPrinted>2011-10-13T04:31:16Z</cp:lastPrinted>
  <dcterms:created xsi:type="dcterms:W3CDTF">2004-02-23T07:46:31Z</dcterms:created>
  <dcterms:modified xsi:type="dcterms:W3CDTF">2011-10-13T04:31:19Z</dcterms:modified>
  <cp:category/>
  <cp:version/>
  <cp:contentType/>
  <cp:contentStatus/>
</cp:coreProperties>
</file>