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731" activeTab="6"/>
  </bookViews>
  <sheets>
    <sheet name="ใบผ่านมาตรฐาน" sheetId="1" r:id="rId1"/>
    <sheet name="ใบผ่านทั่วไป (2)" sheetId="2" r:id="rId2"/>
    <sheet name="งบทดลอง" sheetId="3" r:id="rId3"/>
    <sheet name="รายงานรับ-จ่ายเงินสด (3)" sheetId="4" r:id="rId4"/>
    <sheet name="กระดาษทำการงบทดลอง " sheetId="5" r:id="rId5"/>
    <sheet name="หมายเหตุประกอบงบทดลอง" sheetId="6" r:id="rId6"/>
    <sheet name="หมายเหตุประกอบงบ" sheetId="7" r:id="rId7"/>
    <sheet name="รายงานกระแสเงินสด" sheetId="8" r:id="rId8"/>
    <sheet name="กระดาษทำการกระทบยอด  " sheetId="9" r:id="rId9"/>
    <sheet name="งบกระทบยอดโครงการถ่ายโอน" sheetId="10" r:id="rId10"/>
    <sheet name="งบกระทบยอดเศรษฐกิจชุมชน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งบกระทบยอดธกส.ออมทรัพย์" sheetId="14" r:id="rId14"/>
    <sheet name="เงินสะสม" sheetId="15" r:id="rId15"/>
    <sheet name="แนบจ่ายขาด" sheetId="16" r:id="rId16"/>
    <sheet name="รายจ่ายรอจ่าย " sheetId="17" r:id="rId17"/>
    <sheet name="รายจ่ายค้างจ่าย" sheetId="18" r:id="rId18"/>
  </sheets>
  <definedNames>
    <definedName name="_xlnm.Print_Area" localSheetId="8">'กระดาษทำการกระทบยอด  '!$A$1:$V$123</definedName>
    <definedName name="_xlnm.Print_Area" localSheetId="4">'กระดาษทำการงบทดลอง '!$A$1:$J$43</definedName>
    <definedName name="_xlnm.Print_Area" localSheetId="9">'งบกระทบยอดโครงการถ่ายโอน'!$A$1:$H$42</definedName>
    <definedName name="_xlnm.Print_Area" localSheetId="13">'งบกระทบยอดธกส.ออมทรัพย์'!$A$1:$H$50</definedName>
    <definedName name="_xlnm.Print_Area" localSheetId="10">'งบกระทบยอดเศรษฐกิจชุมชน'!$A$1:$H$42</definedName>
    <definedName name="_xlnm.Print_Area" localSheetId="2">'งบทดลอง'!$A$1:$E$52</definedName>
    <definedName name="_xlnm.Print_Area" localSheetId="1">'ใบผ่านทั่วไป (2)'!$A$1:$F$174</definedName>
    <definedName name="_xlnm.Print_Area" localSheetId="0">'ใบผ่านมาตรฐาน'!$A$1:$E$136</definedName>
    <definedName name="_xlnm.Print_Area" localSheetId="3">'รายงานรับ-จ่ายเงินสด (3)'!$A$1:$I$102</definedName>
    <definedName name="_xlnm.Print_Titles" localSheetId="8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'หมายเหตุประกอบงบทดลอง'!$1:$6</definedName>
  </definedNames>
  <calcPr fullCalcOnLoad="1"/>
</workbook>
</file>

<file path=xl/sharedStrings.xml><?xml version="1.0" encoding="utf-8"?>
<sst xmlns="http://schemas.openxmlformats.org/spreadsheetml/2006/main" count="894" uniqueCount="575">
  <si>
    <t>ผู้บันทึกบัญชี</t>
  </si>
  <si>
    <t xml:space="preserve">  ตำแหน่ง    รักษาราชการหัวหน้าส่วนการคลัง</t>
  </si>
  <si>
    <t>(4) เงินอุดหนุนเฉพาะกิจ(เบี้ยยังชีพคนชรา)</t>
  </si>
  <si>
    <t>(5) เงินอุดหนุนเฉพาะกิจ(อาหารเสริม(นม))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</si>
  <si>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</si>
  <si>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</si>
  <si>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>เงินอุดหนุนทั่วไป - โครงการไทยเข้มแข็ง</t>
  </si>
  <si>
    <t xml:space="preserve">หมายเหตุ   2      ประกอบงบทดลอง  </t>
  </si>
  <si>
    <t xml:space="preserve">หมายเหตุ    2      ประกอบรายงาน  รับ  -  จ่าย   เงินสด   </t>
  </si>
  <si>
    <t xml:space="preserve">หมายเหตุ   1      ประกอบรายงาน  รับ  -  จ่าย   เงินสด    </t>
  </si>
  <si>
    <t xml:space="preserve">หมายเหตุ    1    ประกอบรายงาน  รับ   -   จ่าย   เงินสด     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</si>
  <si>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</si>
  <si>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</si>
  <si>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ค่าใช้จ่าย  ภบท.  5 %</t>
  </si>
  <si>
    <t>ส่วนลด   ภบท.  6 %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</si>
  <si>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</si>
  <si>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</si>
  <si>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</si>
  <si>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</si>
  <si>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</si>
  <si>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</si>
  <si>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</si>
  <si>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</si>
  <si>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</si>
  <si>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</si>
  <si>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</si>
  <si>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</si>
  <si>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</si>
  <si>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</si>
  <si>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</si>
  <si>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</si>
  <si>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</si>
  <si>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</si>
  <si>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</si>
  <si>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</si>
  <si>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</si>
  <si>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</si>
  <si>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</si>
  <si>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</si>
  <si>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</si>
  <si>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</si>
  <si>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</si>
  <si>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</si>
  <si>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</si>
  <si>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</si>
  <si>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</si>
  <si>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</si>
  <si>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</si>
  <si>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</si>
  <si>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</si>
  <si>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</si>
  <si>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</si>
  <si>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</si>
  <si>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</si>
  <si>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</si>
  <si>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</si>
  <si>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</si>
  <si>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</si>
  <si>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</si>
  <si>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</si>
  <si>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</si>
  <si>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</si>
  <si>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</si>
  <si>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</si>
  <si>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</si>
  <si>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</si>
  <si>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</si>
  <si>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ภาษีมูลค่าเพิ่ม   พรบ. แผน ฯ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</si>
  <si>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</si>
  <si>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</si>
  <si>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</si>
  <si>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</si>
  <si>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</si>
  <si>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</si>
  <si>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</si>
  <si>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</si>
  <si>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</si>
  <si>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</si>
  <si>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</si>
  <si>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</si>
  <si>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</si>
  <si>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</si>
  <si>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ดอกเบี้ยเงินฝากธนาคาร</t>
  </si>
  <si>
    <t>ภาษีมูลค่าเพิ่ม   1  ใน  9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</si>
  <si>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</si>
  <si>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</si>
  <si>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</si>
  <si>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บัญชีเงินรับฝาก</t>
  </si>
  <si>
    <t>ภาษีหัก  ณ   ที่จ่าย</t>
  </si>
  <si>
    <t>เงินค้ำประกันสัญญา</t>
  </si>
  <si>
    <t>โครงการเศรษฐกิจชุมชน</t>
  </si>
  <si>
    <t>ภาษีหัก  ณ  ที่จ่าย</t>
  </si>
  <si>
    <t>ค่าปรับการผิดสัญญา</t>
  </si>
  <si>
    <t>ค่าขายแบบแปลน</t>
  </si>
  <si>
    <t>ภาษีธุรกิจเฉพาะ</t>
  </si>
  <si>
    <t>ค่าภาคหลวงแร่</t>
  </si>
  <si>
    <t>ค่าภาคหลวงปิโตรเลียม</t>
  </si>
  <si>
    <t>ภาษีหัก   ณ   ที่จ่าย</t>
  </si>
  <si>
    <t>ค่าใช้จ่าย     ภบท.  5 %</t>
  </si>
  <si>
    <t>ส่วนลด        ภบท.  6 %</t>
  </si>
  <si>
    <t>ค่าธรรมเนียม ค่าปรับ และใบอนุญาต     (รวม)</t>
  </si>
  <si>
    <t>ภาษีอากร             (รวม)</t>
  </si>
  <si>
    <t>ภาษีจัดสรร        (รวม)</t>
  </si>
  <si>
    <t>รายได้จากทรัพย์สิน      (รวม)</t>
  </si>
  <si>
    <t>รายได้เบ็ดเตล็ด       (รวม)</t>
  </si>
  <si>
    <t xml:space="preserve"> งบทดลอง    </t>
  </si>
  <si>
    <t>เงินประกันสัญญา</t>
  </si>
  <si>
    <t>เงินประกันสังคม</t>
  </si>
  <si>
    <t>ค่าใช้จ่าย ภบท.5 %</t>
  </si>
  <si>
    <t>ส่วนลด ภบท.6 %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</si>
  <si>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</si>
  <si>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</si>
  <si>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</si>
  <si>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</si>
  <si>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</si>
  <si>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</si>
  <si>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</si>
  <si>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</si>
  <si>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</si>
  <si>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</si>
  <si>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</si>
  <si>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</si>
  <si>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</si>
  <si>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 xml:space="preserve">เงินรับฝาก  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</si>
  <si>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</si>
  <si>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</si>
  <si>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</si>
  <si>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</si>
  <si>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</si>
  <si>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</si>
  <si>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</si>
  <si>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</si>
  <si>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</si>
  <si>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</si>
  <si>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</si>
  <si>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</si>
  <si>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</si>
  <si>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</si>
  <si>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</si>
  <si>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</si>
  <si>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</si>
  <si>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</si>
  <si>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</si>
  <si>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</si>
  <si>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</si>
  <si>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</si>
  <si>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</si>
  <si>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>เงินกองทุนหมู่บ้านละแสน</t>
  </si>
  <si>
    <t xml:space="preserve">                               รวมรายจ่าย</t>
  </si>
  <si>
    <t>ค่าธรรมเนียมโรงพักสัตว์</t>
  </si>
  <si>
    <t>ค่าธรรมเนียมอาชญาบัตร</t>
  </si>
  <si>
    <t xml:space="preserve">รายได้เบ็ดเตล็ด   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</si>
  <si>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</si>
  <si>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</si>
  <si>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</si>
  <si>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</si>
  <si>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</si>
  <si>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</si>
  <si>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</si>
  <si>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</si>
  <si>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</si>
  <si>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</si>
  <si>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</si>
  <si>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</si>
  <si>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</si>
  <si>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>ค่าธรรมเนียมปิดประกาศโอนมรดก</t>
  </si>
  <si>
    <t xml:space="preserve">                 เงินฝากธนาคาร  ธกส. - เศรษฐกิจชุมชน</t>
  </si>
  <si>
    <t>เงินอุดหนุนทั่วไป - ตามอำนาจหน้าที่ฯ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</si>
  <si>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</si>
  <si>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</si>
  <si>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</si>
  <si>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</si>
  <si>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</si>
  <si>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</si>
  <si>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ทรัพยากรธรรมชาติ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</si>
  <si>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</si>
  <si>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</si>
  <si>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</si>
  <si>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</si>
  <si>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>ค่าปรับการผิดสัญญาจราจร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</si>
  <si>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</si>
  <si>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</si>
  <si>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เงินโครงการเศรษฐกิจชุมชน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</si>
  <si>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</si>
  <si>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</si>
  <si>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</si>
  <si>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</si>
  <si>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</si>
  <si>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</si>
  <si>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>ดอกเบี้ยเงินฝากโครงการถ่ายโอน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</si>
  <si>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</si>
  <si>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</si>
  <si>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</si>
  <si>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</si>
  <si>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</si>
  <si>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</si>
  <si>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</si>
  <si>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</si>
  <si>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</si>
  <si>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</si>
  <si>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</si>
  <si>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</si>
  <si>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</si>
  <si>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</si>
  <si>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</si>
  <si>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</si>
  <si>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</si>
  <si>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</si>
  <si>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 xml:space="preserve">               (   นายสยาม  สังข์ศร    )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</si>
  <si>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</si>
  <si>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</si>
  <si>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</si>
  <si>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</si>
  <si>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(  นายสยาม   สังข์ศร )</t>
  </si>
  <si>
    <t xml:space="preserve">  ตำแหน่ง    รักษาการหัวหน้าส่วนการคลัง</t>
  </si>
  <si>
    <t xml:space="preserve">                                   ผู้อนุมัติ</t>
  </si>
  <si>
    <t xml:space="preserve">  (  นายสยาม     สังข์ศร )</t>
  </si>
  <si>
    <t>เอกสารแนบงบเงินสะสม</t>
  </si>
  <si>
    <t>ที่</t>
  </si>
  <si>
    <t>เงินอุดหนนุระบุวัตถุประสงค์</t>
  </si>
  <si>
    <t>ค่าธรรมเนียมสมัครนายก,ส.อบต.</t>
  </si>
  <si>
    <t>เบิกตัดปี</t>
  </si>
  <si>
    <t>รายจ่ายรอจ่าย</t>
  </si>
  <si>
    <t>รักษาราชการหัวหน้าส่วนการคลัง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</si>
  <si>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</si>
  <si>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</si>
  <si>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</si>
  <si>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</si>
  <si>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</si>
  <si>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</si>
  <si>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</si>
  <si>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</si>
  <si>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</si>
  <si>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</si>
  <si>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</si>
  <si>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</si>
  <si>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</si>
  <si>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</si>
  <si>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</si>
  <si>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</si>
  <si>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</si>
  <si>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</si>
  <si>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</si>
  <si>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</si>
  <si>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</si>
  <si>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</si>
  <si>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</si>
  <si>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</si>
  <si>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</si>
  <si>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</si>
  <si>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</si>
  <si>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</si>
  <si>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</si>
  <si>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</si>
  <si>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</si>
  <si>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</si>
  <si>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</si>
  <si>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</si>
  <si>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</si>
  <si>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</si>
  <si>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</si>
  <si>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</si>
  <si>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</si>
  <si>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</si>
  <si>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</si>
  <si>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</si>
  <si>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</si>
  <si>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</si>
  <si>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</si>
  <si>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</si>
  <si>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</si>
  <si>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</si>
  <si>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</si>
  <si>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</si>
  <si>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</si>
  <si>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</si>
  <si>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</si>
  <si>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</si>
  <si>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</si>
  <si>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</si>
  <si>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</si>
  <si>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</si>
  <si>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</si>
  <si>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</si>
  <si>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</si>
  <si>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</si>
  <si>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</si>
  <si>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</si>
  <si>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</si>
  <si>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</si>
  <si>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</si>
  <si>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</si>
  <si>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</si>
  <si>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</si>
  <si>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</si>
  <si>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</si>
  <si>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</si>
  <si>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</si>
  <si>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</si>
  <si>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</si>
  <si>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</si>
  <si>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</si>
  <si>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</si>
  <si>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</si>
  <si>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</si>
  <si>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</si>
  <si>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</si>
  <si>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</si>
  <si>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</si>
  <si>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</si>
  <si>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</si>
  <si>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</si>
  <si>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</si>
  <si>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</si>
  <si>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</si>
  <si>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</si>
  <si>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</si>
  <si>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</si>
  <si>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</si>
  <si>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</si>
  <si>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</si>
  <si>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</si>
  <si>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</si>
  <si>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</si>
  <si>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</si>
  <si>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</si>
  <si>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</si>
  <si>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</si>
  <si>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</si>
  <si>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</si>
  <si>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</si>
  <si>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</si>
  <si>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</si>
  <si>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</si>
  <si>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</si>
  <si>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</si>
  <si>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</si>
  <si>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</si>
  <si>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</si>
  <si>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</si>
  <si>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</si>
  <si>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</si>
  <si>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</si>
  <si>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</si>
  <si>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</si>
  <si>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</si>
  <si>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</si>
  <si>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</si>
  <si>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</si>
  <si>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</si>
  <si>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</si>
  <si>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</si>
  <si>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</si>
  <si>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</si>
  <si>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</si>
  <si>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</si>
  <si>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</si>
  <si>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</si>
  <si>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</si>
  <si>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</si>
  <si>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</si>
  <si>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</si>
  <si>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</si>
  <si>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</si>
  <si>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</si>
  <si>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</si>
  <si>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</si>
  <si>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</si>
  <si>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</si>
  <si>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</si>
  <si>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เงินอุดหนุนเฉพาะกิจ -อาหารเสริมนม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</si>
  <si>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</si>
  <si>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</si>
  <si>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</si>
  <si>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</si>
  <si>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</si>
  <si>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</si>
  <si>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</si>
  <si>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</si>
  <si>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</si>
  <si>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</si>
  <si>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</si>
  <si>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</si>
  <si>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</si>
  <si>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>เงินอุดหนุนทั่วไป     (รวม)</t>
  </si>
  <si>
    <t>เงินอุดหนุนเฉพาะกิจ      (รวม)</t>
  </si>
  <si>
    <t>ลูกหนี้เงินยืมนอกงบประมาณ</t>
  </si>
  <si>
    <t>ค่าใบอนุญาตเกี่ยวกับการควบคุมอาคาร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</si>
  <si>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</si>
  <si>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</si>
  <si>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</si>
  <si>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</si>
  <si>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</si>
  <si>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หมวด / ประเภท</t>
  </si>
  <si>
    <t>เบิกจ่ายแล้ว</t>
  </si>
  <si>
    <t>รายจ่ายค้างจ่าย   ( เงินอุดหนุนทั่วไป )</t>
  </si>
  <si>
    <t xml:space="preserve"> เงินเหลือจ่าย</t>
  </si>
  <si>
    <t xml:space="preserve">   รวม             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</si>
  <si>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</si>
  <si>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</si>
  <si>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</si>
  <si>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</si>
  <si>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</si>
  <si>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            (   นายสยาม   สังข์ศร    )</t>
  </si>
  <si>
    <t xml:space="preserve">  ตำแหน่ง   ปลัดองค์การบริหารส่วนตำบล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</si>
  <si>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</si>
  <si>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</si>
  <si>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</si>
  <si>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</si>
  <si>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</si>
  <si>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</si>
  <si>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</si>
  <si>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</si>
  <si>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</si>
  <si>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</si>
  <si>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>ค่าใบอนุญาตรับทำการเก็บ ขน หรือกำจัด สิ่งปฏิกูลหรือมูลฝอย</t>
  </si>
  <si>
    <t>ค่าขายแบบแปลน(โครงการไทยเข้มแข็ง)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</si>
  <si>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</si>
  <si>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</si>
  <si>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-สวัสดิการคนชรา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</si>
  <si>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</si>
  <si>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</si>
  <si>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</si>
  <si>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</si>
  <si>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เงินอุดหนุนเฉพาะกิจ -สวัสดิการผู้พิการฯ</t>
  </si>
  <si>
    <t>อำเภอขามสะแกแสง   จังหวัดนครราชสีมา</t>
  </si>
  <si>
    <t>เงินอุดหนุนเฉพาะกิจ - เบี้ยยังชีพฯคนชรา</t>
  </si>
  <si>
    <t>เงินอุดหนุนเฉพาะกิจ - เบี้ยยังชีพฯพิการ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</si>
  <si>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</si>
  <si>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</si>
  <si>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</si>
  <si>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</si>
  <si>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</si>
  <si>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</si>
  <si>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</si>
  <si>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>เงินอุดหนุนอุดหนุนทั่วไป - ไทยเข้มแข็ง</t>
  </si>
  <si>
    <t xml:space="preserve">    ผู้จัดทำ</t>
  </si>
  <si>
    <t xml:space="preserve">                    ผู้อนุมัติ</t>
  </si>
  <si>
    <t>.</t>
  </si>
  <si>
    <t xml:space="preserve">                        บ/ช เงินรับฝาก  -  ค่าปรับผิดสัญญา</t>
  </si>
  <si>
    <t>ค่าปรับผิดสัญญา (โครงการไทยเข้มแข็ง)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</si>
  <si>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</si>
  <si>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</si>
  <si>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</si>
  <si>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</si>
  <si>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</si>
  <si>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</si>
  <si>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 xml:space="preserve">                               เงินอุดหนุนเฉพาะกิจ - ไทยเข้มแข็ง</t>
  </si>
  <si>
    <t>เงินอุดหนุนเฉพาะกิจ  - ไทยเข้มแข็ง</t>
  </si>
  <si>
    <t>เงินอุดหนุนเฉพาะกิจ -  ไทยเข้มแข็ง</t>
  </si>
  <si>
    <t>(5) เงินอุดหนุนเฉพาะกิจ(โครงการไทยเข้มแข็ง)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</si>
  <si>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</si>
  <si>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</si>
  <si>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</si>
  <si>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</si>
  <si>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ประจำปีงบประมาณ 2553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</si>
  <si>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</si>
  <si>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</si>
  <si>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</si>
  <si>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</si>
  <si>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</si>
  <si>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</si>
  <si>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</si>
  <si>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</si>
  <si>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804/2553</t>
  </si>
  <si>
    <t>805/2553</t>
  </si>
  <si>
    <t>806/2553</t>
  </si>
  <si>
    <t>807/2553</t>
  </si>
  <si>
    <t xml:space="preserve">รายจ่ายค้างจ่าย  </t>
  </si>
  <si>
    <t>ปีงบประมาณ     2553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</si>
  <si>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</si>
  <si>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</si>
  <si>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</si>
  <si>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</si>
  <si>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</si>
  <si>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 xml:space="preserve">  1.  เงินอุดหนุนทั่วไป -เบี้ยยังชีพคนชรา(ปี52)</t>
  </si>
  <si>
    <t>เงินอุดหนุนค้างจ่าย</t>
  </si>
  <si>
    <t xml:space="preserve">              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</si>
  <si>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</si>
  <si>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</si>
  <si>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</si>
  <si>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</si>
  <si>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</si>
  <si>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</si>
  <si>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</si>
  <si>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</si>
  <si>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 xml:space="preserve">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</si>
  <si>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              </t>
    </r>
    <r>
      <rPr>
        <b/>
        <sz val="14"/>
        <rFont val="TH SarabunPSK"/>
        <family val="2"/>
      </rPr>
      <t>รวม</t>
    </r>
  </si>
  <si>
    <r>
      <t xml:space="preserve">                                                                              </t>
    </r>
    <r>
      <rPr>
        <b/>
        <sz val="14"/>
        <rFont val="TH SarabunPSK"/>
        <family val="2"/>
      </rPr>
      <t xml:space="preserve">   รวม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</si>
  <si>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</si>
  <si>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</si>
  <si>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</si>
  <si>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</si>
  <si>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</si>
  <si>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รายค้างจ่าย</t>
  </si>
  <si>
    <t xml:space="preserve">                 เลขที่ …03.. /…10…... / 2554….</t>
  </si>
  <si>
    <t xml:space="preserve">  ปีงบประมาณ    2554</t>
  </si>
  <si>
    <t>ธ. ธกส.        -  ออมทรัพย์ 291-2-49401-5</t>
  </si>
  <si>
    <t xml:space="preserve">                     เลขที่ …1.../..11... /2553…….</t>
  </si>
  <si>
    <t xml:space="preserve">                     วันที่ … 30  พฤศจิกายน  2553.....</t>
  </si>
  <si>
    <t xml:space="preserve">                   ส่งใช้เงินยืมเงินสะสมเมื่อได้รับเงินจัดสรรแล้วของเงินอุดหนุนเฉพาะกิจ-เบี้ยยังชีพผู้สูงอายุและเงินอุดหนุนเฉพาะกิจ-เบี้ยยังชีพ</t>
  </si>
  <si>
    <t>ผู้พิการ ประจำเดือน กันยายน 2553 และเดือนตุลาคม 2553</t>
  </si>
  <si>
    <t xml:space="preserve">                      -  เงินค้ำประกันสัญญา</t>
  </si>
  <si>
    <t xml:space="preserve">           เครดิต      บัญชีเงินฝากธนาคาร ธกส. - ออมทรัพย์</t>
  </si>
  <si>
    <t xml:space="preserve">  เดบิท  งบกลาง   </t>
  </si>
  <si>
    <t>เงินเกินบัญชี</t>
  </si>
  <si>
    <t>เบิกเกินรับคืน</t>
  </si>
  <si>
    <t>เงินสะสมยกมา ปี 53</t>
  </si>
  <si>
    <t xml:space="preserve">บวก </t>
  </si>
  <si>
    <t>รับคืนเงินค่าครุภัณฑ์ยานพาหนะและขนส่ง</t>
  </si>
  <si>
    <t xml:space="preserve">                              ผู้อนุมัติ</t>
  </si>
  <si>
    <t xml:space="preserve">           เลขที่ …1..../...11....../...2554...</t>
  </si>
  <si>
    <t xml:space="preserve">   วันที่ ....…30....พฤศจิกายน...2553…...</t>
  </si>
  <si>
    <t xml:space="preserve">                             บ/ชเงินรับฝาก   -  ภาษีหัก ณ  ที่จ่าย</t>
  </si>
  <si>
    <t xml:space="preserve">                            เงินสะสม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</si>
  <si>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พฤศจิกายน  2553</t>
  </si>
  <si>
    <t xml:space="preserve">                   เลขที่ …02.. /…11…... / …2554...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</si>
  <si>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</si>
  <si>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</si>
  <si>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</si>
  <si>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</si>
  <si>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พฤศจิกายน   2553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</si>
  <si>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พฤศจิกายน 2553</t>
  </si>
  <si>
    <r>
      <t xml:space="preserve">เดบิท    </t>
    </r>
    <r>
      <rPr>
        <sz val="14"/>
        <rFont val="TH SarabunPSK"/>
        <family val="2"/>
      </rPr>
      <t>เงินอุดหนุนเฉพาะกิจเบี้ยยังชีพผู้สูงอายุ</t>
    </r>
  </si>
  <si>
    <r>
      <t xml:space="preserve">           </t>
    </r>
    <r>
      <rPr>
        <sz val="14"/>
        <rFont val="TH SarabunPSK"/>
        <family val="2"/>
      </rPr>
      <t>เงินอุดหนุนเฉพาะกิจเบี้ยยังชีพผู้พิการ (ก.ย.53)</t>
    </r>
  </si>
  <si>
    <r>
      <t xml:space="preserve">           </t>
    </r>
    <r>
      <rPr>
        <sz val="14"/>
        <rFont val="TH SarabunPSK"/>
        <family val="2"/>
      </rPr>
      <t>เงินอุดหนุนเฉพาะกิจเบี้ยยังชีพผู้พิการ  (ต.ค.53)</t>
    </r>
  </si>
  <si>
    <r>
      <t xml:space="preserve">เครดิต </t>
    </r>
    <r>
      <rPr>
        <sz val="14"/>
        <rFont val="TH SarabunPSK"/>
        <family val="2"/>
      </rPr>
      <t xml:space="preserve"> ลูกหนี้เงินสะสม</t>
    </r>
  </si>
  <si>
    <t xml:space="preserve">                     เลขที่ …2.../..11... /2553…….</t>
  </si>
  <si>
    <t xml:space="preserve">                     วันที่ … 1  พฤศจิกายน  2553.....</t>
  </si>
  <si>
    <r>
      <t xml:space="preserve">เดบิท    </t>
    </r>
    <r>
      <rPr>
        <sz val="14"/>
        <rFont val="TH SarabunPSK"/>
        <family val="2"/>
      </rPr>
      <t>ค่าใข้สอย</t>
    </r>
  </si>
  <si>
    <r>
      <t xml:space="preserve">เครดิต </t>
    </r>
    <r>
      <rPr>
        <sz val="14"/>
        <rFont val="TH SarabunPSK"/>
        <family val="2"/>
      </rPr>
      <t xml:space="preserve"> ลูกหนี้เงินงบประมาณ</t>
    </r>
  </si>
  <si>
    <t xml:space="preserve">                   ส่งใช้เงินยืมเงินตามสัญญายืมเงินเลขที่ 1/2554</t>
  </si>
  <si>
    <t xml:space="preserve">                     เลขที่ …3.../..11... /2553…….</t>
  </si>
  <si>
    <t xml:space="preserve">                     วันที่ … 16  พฤศจิกายน  2553.....</t>
  </si>
  <si>
    <r>
      <t xml:space="preserve">เดบิท    </t>
    </r>
    <r>
      <rPr>
        <sz val="14"/>
        <rFont val="TH SarabunPSK"/>
        <family val="2"/>
      </rPr>
      <t>ธกส.-ออมทรัพย์</t>
    </r>
  </si>
  <si>
    <r>
      <t xml:space="preserve">เครดิต </t>
    </r>
    <r>
      <rPr>
        <sz val="14"/>
        <rFont val="TH SarabunPSK"/>
        <family val="2"/>
      </rPr>
      <t xml:space="preserve"> ธ.กรุงไทย -กระแสรายวัน</t>
    </r>
  </si>
  <si>
    <t xml:space="preserve">                  โอนเงินจากบัญชีเงินฝากธนาคารกรุงไทยกระแสรายวันเข้าบัญชีเงินฝากธกส.ออมทรัพย์</t>
  </si>
  <si>
    <t xml:space="preserve">                     เลขที่ …4.../..11... /2553…….</t>
  </si>
  <si>
    <t xml:space="preserve">                     วันที่ … 23  พฤศจิกายน  2553.....</t>
  </si>
  <si>
    <t>ผู้พิการ ประจำเดือน พฤศจิกายน 2553</t>
  </si>
  <si>
    <t>ประจำเดือน  พฤศจิกายน  2553</t>
  </si>
  <si>
    <t>ณ   วันที่  31  ตุลาคม    2553</t>
  </si>
  <si>
    <t>ณ   วันที่  30  พฤศจิกายน  2553</t>
  </si>
  <si>
    <t>วันที่   30  พฤศจิกายน  2553</t>
  </si>
  <si>
    <t xml:space="preserve">                          ประจำเดือน   พฤศจิกายน  พ.ศ.   2553</t>
  </si>
  <si>
    <t>ณ  วันที่  30  พฤศจิกายน  2553</t>
  </si>
  <si>
    <t>เพียงวันที่    30  พฤศจิกายน  2553</t>
  </si>
  <si>
    <t xml:space="preserve">  ยอดคงเหลือตามรายงานธนาคาร  ณ  วันที่    30  พฤศจิกายน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</si>
  <si>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 พฤศจิกายน 2553</t>
    </r>
  </si>
  <si>
    <t>วันที่       30  พฤศจิกายน 2553</t>
  </si>
  <si>
    <t xml:space="preserve">  ยอดคงเหลือตามรายงานธนาคาร  ณ  วันที่   30  พฤศจิกายน 2553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</si>
  <si>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30  พฤศจิกายน 2553</t>
    </r>
  </si>
  <si>
    <t>วันที่    30  พฤศจิกายน 2553</t>
  </si>
  <si>
    <t xml:space="preserve">  ยอดคงเหลือตามบัญชี    ณ   วันที่    30  พฤศจิกายน 2553</t>
  </si>
  <si>
    <t xml:space="preserve"> วันที่      30  พฤศจิกายน 2553</t>
  </si>
  <si>
    <t xml:space="preserve">  ยอดคงเหลือตามรายงานธนาคาร  ณ  วันที่  30  พฤศจิกายน 2553</t>
  </si>
  <si>
    <t xml:space="preserve"> วันที่   30  พฤศจิกายน 2553</t>
  </si>
  <si>
    <t>วันที่   30  พฤศจิกายน 2553</t>
  </si>
  <si>
    <t>ณ  วันที่     30  พฤศจิกายน 2553</t>
  </si>
  <si>
    <t xml:space="preserve"> ณ     วันที่    30   เดือน  พฤศจิกายน  พ.ศ.  2553</t>
  </si>
  <si>
    <t>ค่าธรรมเนียมเกี่ยวกับการควบคุมอาคาร</t>
  </si>
  <si>
    <t>เงินอุดหนุนเฉพาะกิจ -สวัสดิการผู้สูงอายุ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</si>
  <si>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</si>
  <si>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</si>
  <si>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</si>
  <si>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รับคืนเงินตกเบิกเลื่อนระดับ(ปลัด)</t>
  </si>
  <si>
    <t>หัก</t>
  </si>
  <si>
    <t xml:space="preserve">จ่ายขาดเงินสะสม </t>
  </si>
  <si>
    <t>ประจำเดือน   พฤศจิกายน   2553</t>
  </si>
  <si>
    <t>โครงการก่อสร้างถนนลูกรัง ม.6 (อนุมัติจ่ายขาดปี 52)</t>
  </si>
  <si>
    <t>โครงการก่อสร้างถนนลูกรัง ม.9 (อนุมัติจ่ายจขาดปี 52)</t>
  </si>
  <si>
    <t>ส่วนโยธา</t>
  </si>
  <si>
    <t>หมวดที่ดินและสิ่งก่อสร้าง</t>
  </si>
  <si>
    <t>ประเภท แหล่งน้ำโครงการขุดลอกสระน้ำ</t>
  </si>
  <si>
    <t>ภายในหมู่บ้าน ม.2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</si>
</sst>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b/>
      <u val="single"/>
      <sz val="16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4"/>
      <color indexed="8"/>
      <name val="Angsana New"/>
      <family val="1"/>
    </font>
    <font>
      <sz val="13"/>
      <color indexed="8"/>
      <name val="Angsana New"/>
      <family val="1"/>
    </font>
    <font>
      <sz val="10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indent="2"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43" fontId="9" fillId="0" borderId="0" xfId="38" applyFont="1" applyFill="1" applyBorder="1" applyAlignment="1">
      <alignment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206" fontId="12" fillId="0" borderId="0" xfId="38" applyNumberFormat="1" applyFont="1" applyAlignment="1">
      <alignment/>
    </xf>
    <xf numFmtId="206" fontId="12" fillId="0" borderId="0" xfId="38" applyNumberFormat="1" applyFont="1" applyFill="1" applyAlignment="1">
      <alignment/>
    </xf>
    <xf numFmtId="49" fontId="12" fillId="0" borderId="11" xfId="0" applyNumberFormat="1" applyFont="1" applyBorder="1" applyAlignment="1">
      <alignment horizontal="center"/>
    </xf>
    <xf numFmtId="0" fontId="16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206" fontId="12" fillId="0" borderId="33" xfId="38" applyNumberFormat="1" applyFont="1" applyBorder="1" applyAlignment="1">
      <alignment/>
    </xf>
    <xf numFmtId="206" fontId="12" fillId="0" borderId="33" xfId="38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206" fontId="12" fillId="0" borderId="34" xfId="38" applyNumberFormat="1" applyFont="1" applyBorder="1" applyAlignment="1">
      <alignment/>
    </xf>
    <xf numFmtId="206" fontId="12" fillId="0" borderId="34" xfId="38" applyNumberFormat="1" applyFont="1" applyFill="1" applyBorder="1" applyAlignment="1">
      <alignment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206" fontId="12" fillId="0" borderId="35" xfId="38" applyNumberFormat="1" applyFont="1" applyBorder="1" applyAlignment="1">
      <alignment/>
    </xf>
    <xf numFmtId="206" fontId="12" fillId="0" borderId="35" xfId="38" applyNumberFormat="1" applyFont="1" applyFill="1" applyBorder="1" applyAlignment="1">
      <alignment/>
    </xf>
    <xf numFmtId="0" fontId="16" fillId="0" borderId="11" xfId="0" applyFont="1" applyBorder="1" applyAlignment="1">
      <alignment horizontal="center"/>
    </xf>
    <xf numFmtId="206" fontId="6" fillId="0" borderId="11" xfId="38" applyNumberFormat="1" applyFont="1" applyBorder="1" applyAlignment="1">
      <alignment horizontal="center"/>
    </xf>
    <xf numFmtId="206" fontId="6" fillId="0" borderId="11" xfId="38" applyNumberFormat="1" applyFont="1" applyBorder="1" applyAlignment="1">
      <alignment/>
    </xf>
    <xf numFmtId="206" fontId="6" fillId="0" borderId="11" xfId="38" applyNumberFormat="1" applyFont="1" applyFill="1" applyBorder="1" applyAlignment="1">
      <alignment horizontal="center"/>
    </xf>
    <xf numFmtId="206" fontId="6" fillId="0" borderId="11" xfId="38" applyNumberFormat="1" applyFont="1" applyFill="1" applyBorder="1" applyAlignment="1">
      <alignment/>
    </xf>
    <xf numFmtId="0" fontId="16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6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 horizontal="right"/>
    </xf>
    <xf numFmtId="43" fontId="6" fillId="0" borderId="22" xfId="38" applyFont="1" applyBorder="1" applyAlignment="1">
      <alignment horizontal="right"/>
    </xf>
    <xf numFmtId="43" fontId="4" fillId="0" borderId="0" xfId="0" applyNumberFormat="1" applyFont="1" applyAlignment="1">
      <alignment/>
    </xf>
    <xf numFmtId="43" fontId="6" fillId="0" borderId="22" xfId="38" applyFont="1" applyBorder="1" applyAlignment="1">
      <alignment/>
    </xf>
    <xf numFmtId="43" fontId="4" fillId="0" borderId="22" xfId="38" applyFont="1" applyFill="1" applyBorder="1" applyAlignment="1">
      <alignment/>
    </xf>
    <xf numFmtId="43" fontId="4" fillId="0" borderId="22" xfId="38" applyFont="1" applyBorder="1" applyAlignment="1">
      <alignment/>
    </xf>
    <xf numFmtId="43" fontId="4" fillId="0" borderId="20" xfId="38" applyFont="1" applyBorder="1" applyAlignment="1">
      <alignment horizontal="right"/>
    </xf>
    <xf numFmtId="43" fontId="6" fillId="0" borderId="23" xfId="38" applyFont="1" applyBorder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7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8" fillId="0" borderId="0" xfId="0" applyFont="1" applyAlignment="1">
      <alignment horizontal="center"/>
    </xf>
    <xf numFmtId="43" fontId="13" fillId="0" borderId="17" xfId="38" applyFont="1" applyBorder="1" applyAlignment="1">
      <alignment/>
    </xf>
    <xf numFmtId="43" fontId="4" fillId="0" borderId="25" xfId="38" applyFont="1" applyBorder="1" applyAlignment="1">
      <alignment/>
    </xf>
    <xf numFmtId="0" fontId="19" fillId="0" borderId="0" xfId="0" applyFont="1" applyAlignment="1">
      <alignment/>
    </xf>
    <xf numFmtId="43" fontId="19" fillId="0" borderId="0" xfId="38" applyFont="1" applyAlignment="1">
      <alignment/>
    </xf>
    <xf numFmtId="0" fontId="4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4" xfId="0" applyFont="1" applyBorder="1" applyAlignment="1">
      <alignment/>
    </xf>
    <xf numFmtId="43" fontId="19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15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right"/>
    </xf>
    <xf numFmtId="43" fontId="6" fillId="0" borderId="11" xfId="38" applyFont="1" applyBorder="1" applyAlignment="1">
      <alignment/>
    </xf>
    <xf numFmtId="43" fontId="6" fillId="0" borderId="31" xfId="38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0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21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206" fontId="12" fillId="0" borderId="11" xfId="38" applyNumberFormat="1" applyFont="1" applyBorder="1" applyAlignment="1">
      <alignment horizontal="center"/>
    </xf>
    <xf numFmtId="206" fontId="12" fillId="0" borderId="11" xfId="38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96</xdr:row>
      <xdr:rowOff>209550</xdr:rowOff>
    </xdr:from>
    <xdr:to>
      <xdr:col>0</xdr:col>
      <xdr:colOff>1314450</xdr:colOff>
      <xdr:row>97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20983575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45</xdr:row>
      <xdr:rowOff>190500</xdr:rowOff>
    </xdr:from>
    <xdr:to>
      <xdr:col>0</xdr:col>
      <xdr:colOff>952500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944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44</xdr:row>
      <xdr:rowOff>47625</xdr:rowOff>
    </xdr:from>
    <xdr:to>
      <xdr:col>4</xdr:col>
      <xdr:colOff>1276350</xdr:colOff>
      <xdr:row>46</xdr:row>
      <xdr:rowOff>161925</xdr:rowOff>
    </xdr:to>
    <xdr:sp>
      <xdr:nvSpPr>
        <xdr:cNvPr id="1" name="Rectangle 7"/>
        <xdr:cNvSpPr>
          <a:spLocks/>
        </xdr:cNvSpPr>
      </xdr:nvSpPr>
      <xdr:spPr>
        <a:xfrm>
          <a:off x="4667250" y="8667750"/>
          <a:ext cx="1981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นางวรรณา  กล้าแข็ง )</a:t>
          </a:r>
        </a:p>
      </xdr:txBody>
    </xdr:sp>
    <xdr:clientData/>
  </xdr:twoCellAnchor>
  <xdr:twoCellAnchor>
    <xdr:from>
      <xdr:col>0</xdr:col>
      <xdr:colOff>209550</xdr:colOff>
      <xdr:row>47</xdr:row>
      <xdr:rowOff>28575</xdr:rowOff>
    </xdr:from>
    <xdr:to>
      <xdr:col>1</xdr:col>
      <xdr:colOff>1638300</xdr:colOff>
      <xdr:row>50</xdr:row>
      <xdr:rowOff>190500</xdr:rowOff>
    </xdr:to>
    <xdr:sp>
      <xdr:nvSpPr>
        <xdr:cNvPr id="2" name="Rectangle 8"/>
        <xdr:cNvSpPr>
          <a:spLocks/>
        </xdr:cNvSpPr>
      </xdr:nvSpPr>
      <xdr:spPr>
        <a:xfrm>
          <a:off x="209550" y="9334500"/>
          <a:ext cx="1981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1</xdr:col>
      <xdr:colOff>1647825</xdr:colOff>
      <xdr:row>47</xdr:row>
      <xdr:rowOff>19050</xdr:rowOff>
    </xdr:from>
    <xdr:to>
      <xdr:col>3</xdr:col>
      <xdr:colOff>133350</xdr:colOff>
      <xdr:row>50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00275" y="9324975"/>
          <a:ext cx="18764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209550</xdr:colOff>
      <xdr:row>47</xdr:row>
      <xdr:rowOff>28575</xdr:rowOff>
    </xdr:from>
    <xdr:to>
      <xdr:col>4</xdr:col>
      <xdr:colOff>1333500</xdr:colOff>
      <xdr:row>51</xdr:row>
      <xdr:rowOff>76200</xdr:rowOff>
    </xdr:to>
    <xdr:sp>
      <xdr:nvSpPr>
        <xdr:cNvPr id="4" name="Rectangle 12"/>
        <xdr:cNvSpPr>
          <a:spLocks/>
        </xdr:cNvSpPr>
      </xdr:nvSpPr>
      <xdr:spPr>
        <a:xfrm>
          <a:off x="4152900" y="9334500"/>
          <a:ext cx="2552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93</xdr:row>
      <xdr:rowOff>47625</xdr:rowOff>
    </xdr:from>
    <xdr:to>
      <xdr:col>5</xdr:col>
      <xdr:colOff>285750</xdr:colOff>
      <xdr:row>95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495675" y="20726400"/>
          <a:ext cx="1638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63</xdr:row>
      <xdr:rowOff>133350</xdr:rowOff>
    </xdr:from>
    <xdr:to>
      <xdr:col>7</xdr:col>
      <xdr:colOff>142875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23987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95</xdr:row>
      <xdr:rowOff>66675</xdr:rowOff>
    </xdr:from>
    <xdr:to>
      <xdr:col>2</xdr:col>
      <xdr:colOff>952500</xdr:colOff>
      <xdr:row>99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85725" y="21183600"/>
          <a:ext cx="19431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95</xdr:row>
      <xdr:rowOff>66675</xdr:rowOff>
    </xdr:from>
    <xdr:to>
      <xdr:col>3</xdr:col>
      <xdr:colOff>1924050</xdr:colOff>
      <xdr:row>99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057400" y="21183600"/>
          <a:ext cx="2019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95</xdr:row>
      <xdr:rowOff>57150</xdr:rowOff>
    </xdr:from>
    <xdr:to>
      <xdr:col>8</xdr:col>
      <xdr:colOff>95250</xdr:colOff>
      <xdr:row>99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3905250" y="21174075"/>
          <a:ext cx="2476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003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03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14725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36"/>
  <sheetViews>
    <sheetView zoomScale="130" zoomScaleNormal="130" zoomScalePageLayoutView="0" workbookViewId="0" topLeftCell="A125">
      <selection activeCell="E69" sqref="E69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511</v>
      </c>
    </row>
    <row r="2" ht="18.75">
      <c r="D2" s="1" t="s">
        <v>512</v>
      </c>
    </row>
    <row r="3" spans="1:5" ht="23.25">
      <c r="A3" s="360" t="s">
        <v>29</v>
      </c>
      <c r="B3" s="360"/>
      <c r="C3" s="360"/>
      <c r="D3" s="360"/>
      <c r="E3" s="360"/>
    </row>
    <row r="4" ht="18.75">
      <c r="A4" s="1" t="s">
        <v>30</v>
      </c>
    </row>
    <row r="5" spans="1:5" ht="18.75">
      <c r="A5" s="361" t="s">
        <v>27</v>
      </c>
      <c r="B5" s="362"/>
      <c r="C5" s="3" t="s">
        <v>28</v>
      </c>
      <c r="D5" s="3" t="s">
        <v>23</v>
      </c>
      <c r="E5" s="4" t="s">
        <v>24</v>
      </c>
    </row>
    <row r="6" spans="1:5" ht="18.75">
      <c r="A6" s="5" t="s">
        <v>492</v>
      </c>
      <c r="B6" s="6"/>
      <c r="C6" s="7">
        <v>10</v>
      </c>
      <c r="D6" s="8">
        <v>0</v>
      </c>
      <c r="E6" s="9"/>
    </row>
    <row r="7" spans="1:5" ht="18.75">
      <c r="A7" s="5" t="s">
        <v>168</v>
      </c>
      <c r="B7" s="5"/>
      <c r="C7" s="7">
        <v>21</v>
      </c>
      <c r="D7" s="10">
        <v>1807086.75</v>
      </c>
      <c r="E7" s="9"/>
    </row>
    <row r="8" spans="1:5" ht="18.75">
      <c r="A8" s="5" t="s">
        <v>205</v>
      </c>
      <c r="B8" s="5"/>
      <c r="C8" s="7">
        <v>22</v>
      </c>
      <c r="D8" s="10">
        <v>0</v>
      </c>
      <c r="E8" s="9"/>
    </row>
    <row r="9" spans="1:5" ht="18.75">
      <c r="A9" s="5" t="s">
        <v>158</v>
      </c>
      <c r="B9" s="5"/>
      <c r="C9" s="7">
        <v>22</v>
      </c>
      <c r="D9" s="11">
        <v>22284</v>
      </c>
      <c r="E9" s="10"/>
    </row>
    <row r="10" spans="1:5" ht="18.75">
      <c r="A10" s="5" t="s">
        <v>166</v>
      </c>
      <c r="C10" s="12">
        <v>22</v>
      </c>
      <c r="D10" s="13">
        <v>0</v>
      </c>
      <c r="E10" s="10"/>
    </row>
    <row r="11" spans="1:8" ht="18.75">
      <c r="A11" s="5" t="s">
        <v>177</v>
      </c>
      <c r="C11" s="12">
        <v>22</v>
      </c>
      <c r="D11" s="13">
        <v>0</v>
      </c>
      <c r="E11" s="10"/>
      <c r="H11" s="1" t="s">
        <v>21</v>
      </c>
    </row>
    <row r="12" spans="1:5" ht="18.75">
      <c r="A12" s="5"/>
      <c r="C12" s="12"/>
      <c r="D12" s="13"/>
      <c r="E12" s="10"/>
    </row>
    <row r="13" spans="1:5" ht="18.75">
      <c r="A13" s="5" t="s">
        <v>493</v>
      </c>
      <c r="B13" s="5"/>
      <c r="C13" s="7">
        <v>10</v>
      </c>
      <c r="D13" s="11"/>
      <c r="E13" s="10">
        <v>0</v>
      </c>
    </row>
    <row r="14" spans="1:5" ht="18.75">
      <c r="A14" s="5" t="s">
        <v>163</v>
      </c>
      <c r="B14" s="5"/>
      <c r="C14" s="7">
        <v>821</v>
      </c>
      <c r="D14" s="11"/>
      <c r="E14" s="10">
        <v>1814590.75</v>
      </c>
    </row>
    <row r="15" spans="1:5" ht="18.75">
      <c r="A15" s="5" t="s">
        <v>513</v>
      </c>
      <c r="B15" s="5"/>
      <c r="C15" s="7">
        <v>902</v>
      </c>
      <c r="D15" s="11"/>
      <c r="E15" s="10">
        <v>0</v>
      </c>
    </row>
    <row r="16" spans="1:5" ht="18.75">
      <c r="A16" s="5" t="s">
        <v>481</v>
      </c>
      <c r="B16" s="5"/>
      <c r="C16" s="7">
        <v>903</v>
      </c>
      <c r="D16" s="11"/>
      <c r="E16" s="10">
        <v>14400</v>
      </c>
    </row>
    <row r="17" spans="1:5" ht="18.75">
      <c r="A17" s="5" t="s">
        <v>482</v>
      </c>
      <c r="B17" s="5"/>
      <c r="C17" s="7">
        <v>906</v>
      </c>
      <c r="D17" s="11"/>
      <c r="E17" s="10">
        <v>0</v>
      </c>
    </row>
    <row r="18" spans="1:5" ht="18.75">
      <c r="A18" s="5" t="s">
        <v>483</v>
      </c>
      <c r="B18" s="5"/>
      <c r="C18" s="7">
        <v>907</v>
      </c>
      <c r="D18" s="11"/>
      <c r="E18" s="10">
        <v>0</v>
      </c>
    </row>
    <row r="19" spans="1:5" ht="18.75">
      <c r="A19" s="5" t="s">
        <v>484</v>
      </c>
      <c r="B19" s="5"/>
      <c r="C19" s="7"/>
      <c r="D19" s="11"/>
      <c r="E19" s="10">
        <v>0</v>
      </c>
    </row>
    <row r="20" spans="1:5" ht="18.75">
      <c r="A20" s="5" t="s">
        <v>514</v>
      </c>
      <c r="B20" s="5"/>
      <c r="C20" s="7"/>
      <c r="D20" s="11"/>
      <c r="E20" s="10">
        <v>380</v>
      </c>
    </row>
    <row r="21" spans="1:5" ht="18.75">
      <c r="A21" s="5"/>
      <c r="B21" s="5"/>
      <c r="C21" s="7"/>
      <c r="D21" s="11"/>
      <c r="E21" s="10"/>
    </row>
    <row r="22" spans="1:5" ht="18.75">
      <c r="A22" s="5"/>
      <c r="B22" s="5"/>
      <c r="C22" s="7"/>
      <c r="D22" s="11"/>
      <c r="E22" s="10"/>
    </row>
    <row r="23" spans="2:5" ht="18.75">
      <c r="B23" s="5"/>
      <c r="C23" s="7"/>
      <c r="D23" s="11"/>
      <c r="E23" s="14"/>
    </row>
    <row r="24" spans="1:5" ht="18.75">
      <c r="A24" s="5"/>
      <c r="B24" s="5"/>
      <c r="C24" s="7"/>
      <c r="D24" s="11"/>
      <c r="E24" s="10"/>
    </row>
    <row r="25" spans="1:5" ht="19.5" thickBot="1">
      <c r="A25" s="5"/>
      <c r="B25" s="5"/>
      <c r="C25" s="7"/>
      <c r="D25" s="15">
        <f>SUM(D6:D24)</f>
        <v>1829370.75</v>
      </c>
      <c r="E25" s="16">
        <f>SUM(E9:E24)</f>
        <v>1829370.75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478</v>
      </c>
      <c r="B27" s="5"/>
      <c r="C27" s="5"/>
      <c r="D27" s="5"/>
      <c r="E27" s="5"/>
    </row>
    <row r="28" spans="1:5" ht="18.75">
      <c r="A28" s="5" t="s">
        <v>515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17</v>
      </c>
      <c r="B30" s="363" t="s">
        <v>431</v>
      </c>
      <c r="C30" s="364"/>
      <c r="D30" s="371" t="s">
        <v>430</v>
      </c>
      <c r="E30" s="372"/>
    </row>
    <row r="31" spans="1:5" ht="18.75">
      <c r="A31" s="5"/>
      <c r="B31" s="22"/>
      <c r="C31" s="23"/>
      <c r="D31" s="5"/>
      <c r="E31" s="5"/>
    </row>
    <row r="32" spans="1:5" ht="18.75">
      <c r="A32" s="24" t="s">
        <v>209</v>
      </c>
      <c r="B32" s="365" t="s">
        <v>213</v>
      </c>
      <c r="C32" s="366"/>
      <c r="D32" s="365" t="s">
        <v>209</v>
      </c>
      <c r="E32" s="369"/>
    </row>
    <row r="33" spans="1:6" ht="18.75">
      <c r="A33" s="25" t="s">
        <v>206</v>
      </c>
      <c r="B33" s="367" t="s">
        <v>223</v>
      </c>
      <c r="C33" s="368"/>
      <c r="D33" s="367" t="s">
        <v>206</v>
      </c>
      <c r="E33" s="370"/>
      <c r="F33" s="1" t="s">
        <v>21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pans="1:5" ht="18.75">
      <c r="A37" s="24"/>
      <c r="B37" s="24"/>
      <c r="C37" s="24"/>
      <c r="D37" s="24"/>
      <c r="E37" s="24"/>
    </row>
    <row r="38" spans="1:5" ht="18.75">
      <c r="A38" s="24"/>
      <c r="B38" s="24"/>
      <c r="C38" s="24"/>
      <c r="D38" s="24"/>
      <c r="E38" s="24"/>
    </row>
    <row r="39" spans="1:5" ht="18.75">
      <c r="A39" s="24"/>
      <c r="B39" s="24"/>
      <c r="C39" s="24"/>
      <c r="D39" s="24"/>
      <c r="E39" s="24"/>
    </row>
    <row r="40" spans="1:5" ht="18.75">
      <c r="A40" s="24"/>
      <c r="B40" s="24"/>
      <c r="C40" s="24"/>
      <c r="D40" s="24"/>
      <c r="E40" s="24"/>
    </row>
    <row r="41" spans="1:5" ht="18.75">
      <c r="A41" s="24"/>
      <c r="B41" s="24"/>
      <c r="C41" s="24"/>
      <c r="D41" s="24"/>
      <c r="E41" s="24"/>
    </row>
    <row r="42" spans="1:5" ht="18.75">
      <c r="A42" s="24"/>
      <c r="B42" s="24"/>
      <c r="C42" s="24"/>
      <c r="D42" s="24"/>
      <c r="E42" s="24"/>
    </row>
    <row r="43" spans="1:5" ht="18.75">
      <c r="A43" s="24"/>
      <c r="B43" s="24"/>
      <c r="C43" s="24"/>
      <c r="D43" s="24"/>
      <c r="E43" s="24"/>
    </row>
    <row r="44" s="26" customFormat="1" ht="15.75">
      <c r="D44" s="26" t="s">
        <v>516</v>
      </c>
    </row>
    <row r="45" s="26" customFormat="1" ht="18.75">
      <c r="D45" s="1" t="str">
        <f>D2</f>
        <v>   วันที่ ....…30....พฤศจิกายน...2553…...</v>
      </c>
    </row>
    <row r="46" spans="1:5" s="26" customFormat="1" ht="18" customHeight="1">
      <c r="A46" s="359" t="s">
        <v>29</v>
      </c>
      <c r="B46" s="359"/>
      <c r="C46" s="359"/>
      <c r="D46" s="359"/>
      <c r="E46" s="359"/>
    </row>
    <row r="47" s="26" customFormat="1" ht="15.75">
      <c r="A47" s="26" t="s">
        <v>30</v>
      </c>
    </row>
    <row r="48" spans="1:5" s="26" customFormat="1" ht="15.75">
      <c r="A48" s="357" t="s">
        <v>27</v>
      </c>
      <c r="B48" s="358"/>
      <c r="C48" s="28" t="s">
        <v>28</v>
      </c>
      <c r="D48" s="28" t="s">
        <v>23</v>
      </c>
      <c r="E48" s="29" t="s">
        <v>24</v>
      </c>
    </row>
    <row r="49" spans="1:5" s="26" customFormat="1" ht="15.75">
      <c r="A49" s="30" t="s">
        <v>504</v>
      </c>
      <c r="B49" s="30"/>
      <c r="C49" s="31">
        <v>22</v>
      </c>
      <c r="D49" s="35">
        <v>11082</v>
      </c>
      <c r="E49" s="36"/>
    </row>
    <row r="50" spans="1:5" s="26" customFormat="1" ht="15.75">
      <c r="A50" s="37" t="s">
        <v>70</v>
      </c>
      <c r="B50" s="30"/>
      <c r="C50" s="31">
        <v>100</v>
      </c>
      <c r="D50" s="35">
        <v>230250</v>
      </c>
      <c r="E50" s="36"/>
    </row>
    <row r="51" spans="1:5" s="26" customFormat="1" ht="15.75">
      <c r="A51" s="37" t="s">
        <v>71</v>
      </c>
      <c r="B51" s="30"/>
      <c r="C51" s="31">
        <v>120</v>
      </c>
      <c r="D51" s="35">
        <v>8440</v>
      </c>
      <c r="E51" s="36"/>
    </row>
    <row r="52" spans="1:5" s="26" customFormat="1" ht="15.75">
      <c r="A52" s="37" t="s">
        <v>72</v>
      </c>
      <c r="B52" s="30"/>
      <c r="C52" s="31">
        <v>130</v>
      </c>
      <c r="D52" s="35">
        <v>73020</v>
      </c>
      <c r="E52" s="36"/>
    </row>
    <row r="53" spans="1:5" s="26" customFormat="1" ht="15.75">
      <c r="A53" s="37" t="s">
        <v>73</v>
      </c>
      <c r="B53" s="30"/>
      <c r="C53" s="31">
        <v>200</v>
      </c>
      <c r="D53" s="35">
        <v>122983.5</v>
      </c>
      <c r="E53" s="36"/>
    </row>
    <row r="54" spans="1:5" s="26" customFormat="1" ht="15.75">
      <c r="A54" s="37" t="s">
        <v>74</v>
      </c>
      <c r="B54" s="30"/>
      <c r="C54" s="31">
        <v>250</v>
      </c>
      <c r="D54" s="35">
        <v>29061.06</v>
      </c>
      <c r="E54" s="36"/>
    </row>
    <row r="55" spans="1:5" s="26" customFormat="1" ht="15.75">
      <c r="A55" s="37" t="s">
        <v>75</v>
      </c>
      <c r="B55" s="30"/>
      <c r="C55" s="31">
        <v>270</v>
      </c>
      <c r="D55" s="35">
        <v>44862.05</v>
      </c>
      <c r="E55" s="36"/>
    </row>
    <row r="56" spans="1:5" s="26" customFormat="1" ht="15.75">
      <c r="A56" s="37" t="s">
        <v>76</v>
      </c>
      <c r="B56" s="30"/>
      <c r="C56" s="31">
        <v>300</v>
      </c>
      <c r="D56" s="35">
        <v>10851.22</v>
      </c>
      <c r="E56" s="36"/>
    </row>
    <row r="57" spans="1:5" s="26" customFormat="1" ht="15.75">
      <c r="A57" s="37" t="s">
        <v>44</v>
      </c>
      <c r="B57" s="30"/>
      <c r="C57" s="31">
        <v>400</v>
      </c>
      <c r="D57" s="35">
        <v>44000</v>
      </c>
      <c r="E57" s="36"/>
    </row>
    <row r="58" spans="1:5" s="26" customFormat="1" ht="15.75">
      <c r="A58" s="37" t="s">
        <v>164</v>
      </c>
      <c r="B58" s="30"/>
      <c r="C58" s="31">
        <v>450</v>
      </c>
      <c r="D58" s="35">
        <v>0</v>
      </c>
      <c r="E58" s="36"/>
    </row>
    <row r="59" spans="1:5" s="26" customFormat="1" ht="15.75">
      <c r="A59" s="37" t="s">
        <v>169</v>
      </c>
      <c r="B59" s="30"/>
      <c r="C59" s="31">
        <v>500</v>
      </c>
      <c r="D59" s="35">
        <v>0</v>
      </c>
      <c r="E59" s="36"/>
    </row>
    <row r="60" spans="1:5" s="26" customFormat="1" ht="15.75">
      <c r="A60" s="37" t="s">
        <v>192</v>
      </c>
      <c r="B60" s="30"/>
      <c r="C60" s="31">
        <v>550</v>
      </c>
      <c r="D60" s="35">
        <v>123500</v>
      </c>
      <c r="E60" s="36"/>
    </row>
    <row r="61" spans="1:5" s="26" customFormat="1" ht="15.75">
      <c r="A61" s="37" t="s">
        <v>494</v>
      </c>
      <c r="B61" s="30"/>
      <c r="C61" s="31" t="s">
        <v>221</v>
      </c>
      <c r="D61" s="35">
        <v>0</v>
      </c>
      <c r="E61" s="36"/>
    </row>
    <row r="62" spans="1:5" s="26" customFormat="1" ht="15.75">
      <c r="A62" s="37" t="s">
        <v>369</v>
      </c>
      <c r="B62" s="30"/>
      <c r="C62" s="31"/>
      <c r="D62" s="35">
        <v>191000</v>
      </c>
      <c r="E62" s="36"/>
    </row>
    <row r="63" spans="1:5" s="26" customFormat="1" ht="15.75">
      <c r="A63" s="37" t="s">
        <v>517</v>
      </c>
      <c r="B63" s="30"/>
      <c r="C63" s="31"/>
      <c r="D63" s="35">
        <v>6000</v>
      </c>
      <c r="E63" s="36"/>
    </row>
    <row r="64" spans="1:5" s="26" customFormat="1" ht="15.75">
      <c r="A64" s="37" t="s">
        <v>219</v>
      </c>
      <c r="B64" s="30"/>
      <c r="C64" s="31"/>
      <c r="D64" s="35">
        <v>0</v>
      </c>
      <c r="E64" s="36"/>
    </row>
    <row r="65" spans="1:5" s="26" customFormat="1" ht="15.75">
      <c r="A65" s="37" t="s">
        <v>429</v>
      </c>
      <c r="B65" s="30"/>
      <c r="C65" s="31"/>
      <c r="D65" s="35">
        <v>0</v>
      </c>
      <c r="E65" s="36"/>
    </row>
    <row r="66" spans="1:5" s="26" customFormat="1" ht="15.75">
      <c r="A66" s="37" t="s">
        <v>446</v>
      </c>
      <c r="B66" s="30"/>
      <c r="C66" s="31"/>
      <c r="D66" s="35">
        <v>0</v>
      </c>
      <c r="E66" s="36"/>
    </row>
    <row r="67" spans="1:5" s="26" customFormat="1" ht="15.75">
      <c r="A67" s="37" t="s">
        <v>134</v>
      </c>
      <c r="B67" s="30"/>
      <c r="C67" s="31">
        <v>90</v>
      </c>
      <c r="D67" s="35">
        <v>0</v>
      </c>
      <c r="E67" s="36"/>
    </row>
    <row r="68" spans="1:5" s="26" customFormat="1" ht="15.75">
      <c r="A68" s="37" t="s">
        <v>386</v>
      </c>
      <c r="B68" s="30"/>
      <c r="C68" s="31"/>
      <c r="D68" s="35">
        <v>0</v>
      </c>
      <c r="E68" s="36"/>
    </row>
    <row r="69" spans="1:5" s="26" customFormat="1" ht="15.75">
      <c r="A69" s="37" t="s">
        <v>452</v>
      </c>
      <c r="B69" s="30"/>
      <c r="C69" s="31"/>
      <c r="D69" s="35">
        <v>321000</v>
      </c>
      <c r="E69" s="36"/>
    </row>
    <row r="70" spans="1:5" s="26" customFormat="1" ht="15.75">
      <c r="A70" s="37" t="s">
        <v>135</v>
      </c>
      <c r="B70" s="30"/>
      <c r="C70" s="31">
        <v>700</v>
      </c>
      <c r="D70" s="35">
        <v>343000</v>
      </c>
      <c r="E70" s="36"/>
    </row>
    <row r="71" spans="1:5" s="26" customFormat="1" ht="15.75">
      <c r="A71" s="37" t="s">
        <v>193</v>
      </c>
      <c r="B71" s="38"/>
      <c r="C71" s="31">
        <v>902</v>
      </c>
      <c r="D71" s="35">
        <v>500</v>
      </c>
      <c r="E71" s="36"/>
    </row>
    <row r="72" spans="1:5" s="26" customFormat="1" ht="15.75">
      <c r="A72" s="37" t="s">
        <v>502</v>
      </c>
      <c r="B72" s="30"/>
      <c r="C72" s="39"/>
      <c r="D72" s="35">
        <v>0</v>
      </c>
      <c r="E72" s="36"/>
    </row>
    <row r="73" spans="1:5" s="26" customFormat="1" ht="15.75">
      <c r="A73" s="30" t="s">
        <v>503</v>
      </c>
      <c r="B73" s="30"/>
      <c r="C73" s="31">
        <v>22</v>
      </c>
      <c r="D73" s="35"/>
      <c r="E73" s="36">
        <v>1383460.7</v>
      </c>
    </row>
    <row r="74" spans="1:5" s="26" customFormat="1" ht="15.75">
      <c r="A74" s="30" t="s">
        <v>432</v>
      </c>
      <c r="B74" s="30"/>
      <c r="C74" s="31">
        <v>21</v>
      </c>
      <c r="D74" s="35"/>
      <c r="E74" s="36">
        <v>154312</v>
      </c>
    </row>
    <row r="75" spans="1:5" s="26" customFormat="1" ht="15.75">
      <c r="A75" s="30" t="s">
        <v>433</v>
      </c>
      <c r="B75" s="30"/>
      <c r="C75" s="31">
        <v>902</v>
      </c>
      <c r="D75" s="35"/>
      <c r="E75" s="36">
        <v>4230.13</v>
      </c>
    </row>
    <row r="76" spans="1:5" s="26" customFormat="1" ht="15.75">
      <c r="A76" s="30" t="s">
        <v>439</v>
      </c>
      <c r="B76" s="30"/>
      <c r="C76" s="31">
        <v>909</v>
      </c>
      <c r="D76" s="35"/>
      <c r="E76" s="40">
        <v>17545</v>
      </c>
    </row>
    <row r="77" spans="1:5" s="26" customFormat="1" ht="15.75">
      <c r="A77" s="30" t="s">
        <v>518</v>
      </c>
      <c r="B77" s="30"/>
      <c r="C77" s="31"/>
      <c r="D77" s="35"/>
      <c r="E77" s="40">
        <v>2</v>
      </c>
    </row>
    <row r="78" spans="1:5" s="26" customFormat="1" ht="16.5" thickBot="1">
      <c r="A78" s="30"/>
      <c r="B78" s="30"/>
      <c r="C78" s="31"/>
      <c r="D78" s="41">
        <f>SUM(D49:D75)</f>
        <v>1559549.83</v>
      </c>
      <c r="E78" s="42">
        <f>SUM(E73:E77)</f>
        <v>1559549.8299999998</v>
      </c>
    </row>
    <row r="79" spans="1:5" s="26" customFormat="1" ht="8.25" customHeight="1" thickTop="1">
      <c r="A79" s="43"/>
      <c r="B79" s="43"/>
      <c r="C79" s="44"/>
      <c r="D79" s="45"/>
      <c r="E79" s="46"/>
    </row>
    <row r="80" spans="1:5" s="26" customFormat="1" ht="15.75" customHeight="1">
      <c r="A80" s="30" t="s">
        <v>479</v>
      </c>
      <c r="B80" s="30"/>
      <c r="C80" s="30"/>
      <c r="D80" s="30"/>
      <c r="E80" s="30"/>
    </row>
    <row r="81" spans="1:5" s="26" customFormat="1" ht="15.75">
      <c r="A81" s="30" t="s">
        <v>522</v>
      </c>
      <c r="B81" s="30"/>
      <c r="C81" s="30"/>
      <c r="D81" s="30"/>
      <c r="E81" s="30"/>
    </row>
    <row r="82" spans="1:5" s="26" customFormat="1" ht="7.5" customHeight="1">
      <c r="A82" s="30"/>
      <c r="B82" s="30"/>
      <c r="C82" s="30"/>
      <c r="D82" s="30"/>
      <c r="E82" s="30"/>
    </row>
    <row r="83" spans="1:5" s="26" customFormat="1" ht="15.75">
      <c r="A83" s="47" t="s">
        <v>17</v>
      </c>
      <c r="B83" s="355" t="s">
        <v>215</v>
      </c>
      <c r="C83" s="356"/>
      <c r="D83" s="48" t="s">
        <v>69</v>
      </c>
      <c r="E83" s="48"/>
    </row>
    <row r="84" spans="1:5" s="26" customFormat="1" ht="14.25" customHeight="1">
      <c r="A84" s="30"/>
      <c r="B84" s="49"/>
      <c r="C84" s="38"/>
      <c r="D84" s="30"/>
      <c r="E84" s="30"/>
    </row>
    <row r="85" spans="1:5" s="26" customFormat="1" ht="15.75">
      <c r="A85" s="50" t="s">
        <v>209</v>
      </c>
      <c r="B85" s="349" t="s">
        <v>213</v>
      </c>
      <c r="C85" s="350"/>
      <c r="D85" s="349" t="s">
        <v>209</v>
      </c>
      <c r="E85" s="351"/>
    </row>
    <row r="86" spans="1:5" s="26" customFormat="1" ht="15.75">
      <c r="A86" s="51" t="s">
        <v>206</v>
      </c>
      <c r="B86" s="352" t="s">
        <v>223</v>
      </c>
      <c r="C86" s="353"/>
      <c r="D86" s="352" t="s">
        <v>206</v>
      </c>
      <c r="E86" s="354"/>
    </row>
    <row r="87" spans="1:5" s="26" customFormat="1" ht="15.75">
      <c r="A87" s="50"/>
      <c r="B87" s="50"/>
      <c r="C87" s="50"/>
      <c r="D87" s="50"/>
      <c r="E87" s="50"/>
    </row>
    <row r="88" spans="1:5" s="26" customFormat="1" ht="15.75">
      <c r="A88" s="50"/>
      <c r="B88" s="50"/>
      <c r="C88" s="50"/>
      <c r="D88" s="50"/>
      <c r="E88" s="50"/>
    </row>
    <row r="89" spans="1:5" s="26" customFormat="1" ht="15.75">
      <c r="A89" s="50"/>
      <c r="B89" s="50"/>
      <c r="C89" s="50"/>
      <c r="D89" s="50"/>
      <c r="E89" s="50"/>
    </row>
    <row r="90" spans="1:5" s="26" customFormat="1" ht="15.75">
      <c r="A90" s="50"/>
      <c r="B90" s="50"/>
      <c r="C90" s="50"/>
      <c r="D90" s="50"/>
      <c r="E90" s="50"/>
    </row>
    <row r="91" spans="1:5" s="26" customFormat="1" ht="15.75">
      <c r="A91" s="50"/>
      <c r="B91" s="50"/>
      <c r="C91" s="50"/>
      <c r="D91" s="50"/>
      <c r="E91" s="50"/>
    </row>
    <row r="92" spans="1:5" s="26" customFormat="1" ht="15.75">
      <c r="A92" s="50"/>
      <c r="B92" s="50"/>
      <c r="C92" s="50"/>
      <c r="D92" s="50"/>
      <c r="E92" s="50"/>
    </row>
    <row r="93" spans="1:5" s="26" customFormat="1" ht="15.75">
      <c r="A93" s="50"/>
      <c r="B93" s="50"/>
      <c r="C93" s="50"/>
      <c r="D93" s="50"/>
      <c r="E93" s="50"/>
    </row>
    <row r="94" spans="1:5" s="26" customFormat="1" ht="15.75">
      <c r="A94" s="50"/>
      <c r="B94" s="50"/>
      <c r="C94" s="50"/>
      <c r="D94" s="50"/>
      <c r="E94" s="50"/>
    </row>
    <row r="95" s="26" customFormat="1" ht="15.75">
      <c r="D95" s="26" t="s">
        <v>495</v>
      </c>
    </row>
    <row r="96" s="26" customFormat="1" ht="15.75">
      <c r="D96" s="52" t="str">
        <f>D45</f>
        <v>   วันที่ ....…30....พฤศจิกายน...2553…...</v>
      </c>
    </row>
    <row r="97" spans="1:5" s="26" customFormat="1" ht="21" customHeight="1">
      <c r="A97" s="359" t="s">
        <v>29</v>
      </c>
      <c r="B97" s="359"/>
      <c r="C97" s="359"/>
      <c r="D97" s="359"/>
      <c r="E97" s="359"/>
    </row>
    <row r="98" s="26" customFormat="1" ht="15.75">
      <c r="A98" s="26" t="s">
        <v>30</v>
      </c>
    </row>
    <row r="99" spans="1:5" s="26" customFormat="1" ht="15.75">
      <c r="A99" s="357" t="s">
        <v>27</v>
      </c>
      <c r="B99" s="358"/>
      <c r="C99" s="28" t="s">
        <v>28</v>
      </c>
      <c r="D99" s="28" t="s">
        <v>23</v>
      </c>
      <c r="E99" s="27" t="s">
        <v>24</v>
      </c>
    </row>
    <row r="100" spans="1:5" s="26" customFormat="1" ht="15.75">
      <c r="A100" s="53" t="s">
        <v>136</v>
      </c>
      <c r="B100" s="53"/>
      <c r="C100" s="54">
        <v>821</v>
      </c>
      <c r="D100" s="40">
        <f>E128</f>
        <v>1814590.75</v>
      </c>
      <c r="E100" s="55"/>
    </row>
    <row r="101" spans="1:5" s="26" customFormat="1" ht="15.75">
      <c r="A101" s="30"/>
      <c r="B101" s="30"/>
      <c r="C101" s="31"/>
      <c r="D101" s="40"/>
      <c r="E101" s="36"/>
    </row>
    <row r="102" spans="1:5" s="26" customFormat="1" ht="15.75">
      <c r="A102" s="56" t="s">
        <v>519</v>
      </c>
      <c r="B102" s="30"/>
      <c r="C102" s="57">
        <v>101</v>
      </c>
      <c r="D102" s="35"/>
      <c r="E102" s="59">
        <v>0</v>
      </c>
    </row>
    <row r="103" spans="1:5" s="26" customFormat="1" ht="15.75">
      <c r="A103" s="56" t="s">
        <v>137</v>
      </c>
      <c r="B103" s="30"/>
      <c r="C103" s="57">
        <v>102</v>
      </c>
      <c r="D103" s="35"/>
      <c r="E103" s="59">
        <v>0</v>
      </c>
    </row>
    <row r="104" spans="1:5" s="26" customFormat="1" ht="15.75">
      <c r="A104" s="56" t="s">
        <v>520</v>
      </c>
      <c r="B104" s="30"/>
      <c r="C104" s="57">
        <v>125</v>
      </c>
      <c r="D104" s="35"/>
      <c r="E104" s="59">
        <v>64</v>
      </c>
    </row>
    <row r="105" spans="1:5" s="26" customFormat="1" ht="15.75">
      <c r="A105" s="56" t="s">
        <v>178</v>
      </c>
      <c r="B105" s="30"/>
      <c r="C105" s="57">
        <v>137</v>
      </c>
      <c r="D105" s="35"/>
      <c r="E105" s="59">
        <v>400</v>
      </c>
    </row>
    <row r="106" spans="1:5" s="26" customFormat="1" ht="15.75">
      <c r="A106" s="56" t="s">
        <v>170</v>
      </c>
      <c r="B106" s="30"/>
      <c r="C106" s="57">
        <v>140</v>
      </c>
      <c r="D106" s="35"/>
      <c r="E106" s="59">
        <v>0</v>
      </c>
    </row>
    <row r="107" spans="1:5" s="26" customFormat="1" ht="15.75">
      <c r="A107" s="56" t="s">
        <v>417</v>
      </c>
      <c r="B107" s="30"/>
      <c r="C107" s="57">
        <v>146</v>
      </c>
      <c r="D107" s="35"/>
      <c r="E107" s="59">
        <v>40</v>
      </c>
    </row>
    <row r="108" spans="1:5" s="26" customFormat="1" ht="15.75">
      <c r="A108" s="56" t="s">
        <v>138</v>
      </c>
      <c r="B108" s="30"/>
      <c r="C108" s="57">
        <v>203</v>
      </c>
      <c r="D108" s="35"/>
      <c r="E108" s="59">
        <v>0</v>
      </c>
    </row>
    <row r="109" spans="1:5" s="26" customFormat="1" ht="15.75">
      <c r="A109" s="56" t="s">
        <v>139</v>
      </c>
      <c r="B109" s="30"/>
      <c r="C109" s="57">
        <v>302</v>
      </c>
      <c r="D109" s="35"/>
      <c r="E109" s="59">
        <v>7000</v>
      </c>
    </row>
    <row r="110" spans="1:5" s="26" customFormat="1" ht="15.75">
      <c r="A110" s="56" t="s">
        <v>172</v>
      </c>
      <c r="B110" s="30"/>
      <c r="C110" s="57">
        <v>307</v>
      </c>
      <c r="D110" s="35"/>
      <c r="E110" s="59">
        <v>0</v>
      </c>
    </row>
    <row r="111" spans="1:5" s="26" customFormat="1" ht="15.75">
      <c r="A111" s="56" t="s">
        <v>173</v>
      </c>
      <c r="B111" s="30"/>
      <c r="C111" s="57">
        <v>307</v>
      </c>
      <c r="D111" s="35"/>
      <c r="E111" s="59">
        <v>0</v>
      </c>
    </row>
    <row r="112" spans="1:5" s="26" customFormat="1" ht="15.75">
      <c r="A112" s="56" t="s">
        <v>141</v>
      </c>
      <c r="B112" s="30"/>
      <c r="C112" s="57">
        <v>1002</v>
      </c>
      <c r="D112" s="35"/>
      <c r="E112" s="59">
        <v>0</v>
      </c>
    </row>
    <row r="113" spans="1:5" s="26" customFormat="1" ht="15.75">
      <c r="A113" s="56" t="s">
        <v>142</v>
      </c>
      <c r="B113" s="30"/>
      <c r="C113" s="57">
        <v>1003</v>
      </c>
      <c r="D113" s="35"/>
      <c r="E113" s="59">
        <v>199329.37</v>
      </c>
    </row>
    <row r="114" spans="1:5" s="26" customFormat="1" ht="15.75">
      <c r="A114" s="56" t="s">
        <v>159</v>
      </c>
      <c r="B114" s="30"/>
      <c r="C114" s="57">
        <v>1004</v>
      </c>
      <c r="D114" s="35"/>
      <c r="E114" s="59">
        <v>8693.3</v>
      </c>
    </row>
    <row r="115" spans="1:5" s="26" customFormat="1" ht="15.75">
      <c r="A115" s="56" t="s">
        <v>143</v>
      </c>
      <c r="B115" s="30"/>
      <c r="C115" s="57">
        <v>1005</v>
      </c>
      <c r="D115" s="35"/>
      <c r="E115" s="59">
        <v>57852.67</v>
      </c>
    </row>
    <row r="116" spans="1:5" s="26" customFormat="1" ht="15.75">
      <c r="A116" s="56" t="s">
        <v>144</v>
      </c>
      <c r="B116" s="30"/>
      <c r="C116" s="57">
        <v>1006</v>
      </c>
      <c r="D116" s="35"/>
      <c r="E116" s="59">
        <v>176744.21</v>
      </c>
    </row>
    <row r="117" spans="1:5" s="26" customFormat="1" ht="15.75">
      <c r="A117" s="56" t="s">
        <v>145</v>
      </c>
      <c r="B117" s="30"/>
      <c r="C117" s="57">
        <v>1010</v>
      </c>
      <c r="D117" s="35"/>
      <c r="E117" s="59">
        <v>0</v>
      </c>
    </row>
    <row r="118" spans="1:5" s="26" customFormat="1" ht="15.75">
      <c r="A118" s="56" t="s">
        <v>146</v>
      </c>
      <c r="B118" s="30"/>
      <c r="C118" s="57">
        <v>1011</v>
      </c>
      <c r="D118" s="35"/>
      <c r="E118" s="59">
        <v>9803.2</v>
      </c>
    </row>
    <row r="119" spans="1:5" s="26" customFormat="1" ht="15.75">
      <c r="A119" s="56" t="s">
        <v>140</v>
      </c>
      <c r="B119" s="30"/>
      <c r="C119" s="57">
        <v>1013</v>
      </c>
      <c r="D119" s="35"/>
      <c r="E119" s="59">
        <v>46164</v>
      </c>
    </row>
    <row r="120" spans="1:5" s="26" customFormat="1" ht="15.75">
      <c r="A120" s="56" t="s">
        <v>190</v>
      </c>
      <c r="B120" s="30"/>
      <c r="C120" s="57">
        <v>2002</v>
      </c>
      <c r="D120" s="35"/>
      <c r="E120" s="59">
        <v>0</v>
      </c>
    </row>
    <row r="121" spans="1:5" s="26" customFormat="1" ht="15.75">
      <c r="A121" s="56" t="s">
        <v>11</v>
      </c>
      <c r="B121" s="30"/>
      <c r="C121" s="57">
        <v>2002</v>
      </c>
      <c r="D121" s="35"/>
      <c r="E121" s="59">
        <v>0</v>
      </c>
    </row>
    <row r="122" spans="1:5" s="26" customFormat="1" ht="15.75">
      <c r="A122" s="56" t="s">
        <v>12</v>
      </c>
      <c r="B122" s="30"/>
      <c r="C122" s="57">
        <v>2002</v>
      </c>
      <c r="D122" s="35"/>
      <c r="E122" s="59">
        <v>0</v>
      </c>
    </row>
    <row r="123" spans="1:5" s="26" customFormat="1" ht="15.75">
      <c r="A123" s="56" t="s">
        <v>224</v>
      </c>
      <c r="B123" s="30"/>
      <c r="C123" s="57">
        <v>3000</v>
      </c>
      <c r="D123" s="35"/>
      <c r="E123" s="40">
        <v>1134000</v>
      </c>
    </row>
    <row r="124" spans="1:5" s="26" customFormat="1" ht="15.75">
      <c r="A124" s="56" t="s">
        <v>225</v>
      </c>
      <c r="B124" s="30"/>
      <c r="C124" s="57">
        <v>3000</v>
      </c>
      <c r="D124" s="35"/>
      <c r="E124" s="40">
        <v>0</v>
      </c>
    </row>
    <row r="125" spans="1:5" s="26" customFormat="1" ht="15.75">
      <c r="A125" s="56" t="s">
        <v>418</v>
      </c>
      <c r="B125" s="30"/>
      <c r="C125" s="57">
        <v>3000</v>
      </c>
      <c r="D125" s="35"/>
      <c r="E125" s="40">
        <v>174500</v>
      </c>
    </row>
    <row r="126" spans="1:5" s="26" customFormat="1" ht="15.75">
      <c r="A126" s="56" t="s">
        <v>447</v>
      </c>
      <c r="B126" s="30"/>
      <c r="C126" s="57">
        <v>3000</v>
      </c>
      <c r="D126" s="40"/>
      <c r="E126" s="36">
        <v>0</v>
      </c>
    </row>
    <row r="127" spans="1:5" s="26" customFormat="1" ht="14.25" customHeight="1">
      <c r="A127" s="56"/>
      <c r="B127" s="30"/>
      <c r="C127" s="57"/>
      <c r="D127" s="40"/>
      <c r="E127" s="36"/>
    </row>
    <row r="128" spans="1:5" s="26" customFormat="1" ht="16.5" thickBot="1">
      <c r="A128" s="56"/>
      <c r="B128" s="30"/>
      <c r="C128" s="31"/>
      <c r="D128" s="60">
        <f>SUM(D100:D125)</f>
        <v>1814590.75</v>
      </c>
      <c r="E128" s="61">
        <f>SUM(E102:E126)</f>
        <v>1814590.75</v>
      </c>
    </row>
    <row r="129" spans="1:5" s="26" customFormat="1" ht="9" customHeight="1" thickTop="1">
      <c r="A129" s="43"/>
      <c r="B129" s="43"/>
      <c r="C129" s="43"/>
      <c r="D129" s="43"/>
      <c r="E129" s="43"/>
    </row>
    <row r="130" spans="1:5" s="26" customFormat="1" ht="16.5" customHeight="1">
      <c r="A130" s="30" t="s">
        <v>480</v>
      </c>
      <c r="B130" s="30"/>
      <c r="C130" s="30"/>
      <c r="D130" s="30"/>
      <c r="E130" s="30"/>
    </row>
    <row r="131" spans="1:5" s="26" customFormat="1" ht="15.75">
      <c r="A131" s="30" t="s">
        <v>521</v>
      </c>
      <c r="B131" s="30"/>
      <c r="C131" s="30"/>
      <c r="D131" s="30"/>
      <c r="E131" s="30"/>
    </row>
    <row r="132" spans="1:5" s="26" customFormat="1" ht="9" customHeight="1">
      <c r="A132" s="30"/>
      <c r="B132" s="30"/>
      <c r="C132" s="30"/>
      <c r="D132" s="30"/>
      <c r="E132" s="30"/>
    </row>
    <row r="133" spans="1:5" s="26" customFormat="1" ht="15.75">
      <c r="A133" s="47" t="s">
        <v>17</v>
      </c>
      <c r="B133" s="355" t="s">
        <v>510</v>
      </c>
      <c r="C133" s="356"/>
      <c r="D133" s="48" t="s">
        <v>69</v>
      </c>
      <c r="E133" s="48"/>
    </row>
    <row r="134" spans="1:5" s="26" customFormat="1" ht="13.5" customHeight="1">
      <c r="A134" s="30"/>
      <c r="B134" s="49"/>
      <c r="C134" s="38"/>
      <c r="D134" s="30"/>
      <c r="E134" s="30"/>
    </row>
    <row r="135" spans="1:5" s="26" customFormat="1" ht="15.75">
      <c r="A135" s="50" t="s">
        <v>210</v>
      </c>
      <c r="B135" s="349" t="s">
        <v>213</v>
      </c>
      <c r="C135" s="350"/>
      <c r="D135" s="349" t="s">
        <v>211</v>
      </c>
      <c r="E135" s="351"/>
    </row>
    <row r="136" spans="1:5" s="26" customFormat="1" ht="15.75">
      <c r="A136" s="51" t="s">
        <v>206</v>
      </c>
      <c r="B136" s="352" t="s">
        <v>223</v>
      </c>
      <c r="C136" s="353"/>
      <c r="D136" s="352" t="s">
        <v>206</v>
      </c>
      <c r="E136" s="354"/>
    </row>
    <row r="137" s="26" customFormat="1" ht="15.75"/>
  </sheetData>
  <sheetProtection/>
  <mergeCells count="22">
    <mergeCell ref="D33:E33"/>
    <mergeCell ref="D30:E30"/>
    <mergeCell ref="D85:E85"/>
    <mergeCell ref="B86:C86"/>
    <mergeCell ref="D86:E86"/>
    <mergeCell ref="A3:E3"/>
    <mergeCell ref="A5:B5"/>
    <mergeCell ref="B30:C30"/>
    <mergeCell ref="A46:E46"/>
    <mergeCell ref="B32:C32"/>
    <mergeCell ref="B33:C33"/>
    <mergeCell ref="D32:E32"/>
    <mergeCell ref="B135:C135"/>
    <mergeCell ref="D135:E135"/>
    <mergeCell ref="B136:C136"/>
    <mergeCell ref="D136:E136"/>
    <mergeCell ref="B133:C133"/>
    <mergeCell ref="A48:B48"/>
    <mergeCell ref="B83:C83"/>
    <mergeCell ref="A97:E97"/>
    <mergeCell ref="A99:B99"/>
    <mergeCell ref="B85:C85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B1:M200"/>
  <sheetViews>
    <sheetView zoomScalePageLayoutView="0" workbookViewId="0" topLeftCell="A17">
      <selection activeCell="G38" sqref="G38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8"/>
      <c r="E1" s="17"/>
      <c r="F1" s="5"/>
    </row>
    <row r="2" spans="2:7" ht="18" customHeight="1">
      <c r="B2" s="70" t="s">
        <v>155</v>
      </c>
      <c r="C2" s="70"/>
      <c r="D2" s="236" t="s">
        <v>156</v>
      </c>
      <c r="F2" s="237"/>
      <c r="G2" s="237"/>
    </row>
    <row r="3" spans="4:6" ht="24" customHeight="1">
      <c r="D3" s="236" t="s">
        <v>489</v>
      </c>
      <c r="E3" s="70"/>
      <c r="F3" s="70"/>
    </row>
    <row r="4" spans="2:4" ht="23.25" customHeight="1">
      <c r="B4" s="70" t="s">
        <v>59</v>
      </c>
      <c r="C4" s="70"/>
      <c r="D4" s="236" t="s">
        <v>407</v>
      </c>
    </row>
    <row r="5" spans="4:6" ht="21" customHeight="1">
      <c r="D5" s="236" t="s">
        <v>388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547</v>
      </c>
      <c r="E7" s="238"/>
      <c r="F7" s="239">
        <v>19480.17</v>
      </c>
    </row>
    <row r="8" spans="2:6" ht="21.75" customHeight="1">
      <c r="B8" s="1" t="s">
        <v>60</v>
      </c>
      <c r="E8" s="22"/>
      <c r="F8" s="240"/>
    </row>
    <row r="9" spans="2:6" ht="21.75" customHeight="1">
      <c r="B9" s="240" t="s">
        <v>490</v>
      </c>
      <c r="C9" s="241" t="s">
        <v>61</v>
      </c>
      <c r="D9" s="242" t="s">
        <v>16</v>
      </c>
      <c r="E9" s="22"/>
      <c r="F9" s="240"/>
    </row>
    <row r="10" spans="2:6" ht="21" customHeight="1">
      <c r="B10" s="243"/>
      <c r="C10" s="243"/>
      <c r="E10" s="22"/>
      <c r="F10" s="244">
        <f>D10</f>
        <v>0</v>
      </c>
    </row>
    <row r="11" spans="2:6" ht="18.75">
      <c r="B11" s="1" t="s">
        <v>62</v>
      </c>
      <c r="E11" s="22"/>
      <c r="F11" s="240"/>
    </row>
    <row r="12" spans="2:6" ht="18.75">
      <c r="B12" s="241" t="s">
        <v>22</v>
      </c>
      <c r="C12" s="241" t="s">
        <v>15</v>
      </c>
      <c r="D12" s="245" t="s">
        <v>16</v>
      </c>
      <c r="E12" s="22"/>
      <c r="F12" s="240"/>
    </row>
    <row r="13" spans="2:6" ht="18.75">
      <c r="B13" s="246"/>
      <c r="C13" s="240"/>
      <c r="D13" s="247"/>
      <c r="E13" s="22"/>
      <c r="F13" s="248">
        <f>D13</f>
        <v>0</v>
      </c>
    </row>
    <row r="14" spans="2:6" ht="18.75">
      <c r="B14" s="1" t="s">
        <v>199</v>
      </c>
      <c r="E14" s="22"/>
      <c r="F14" s="248">
        <v>0</v>
      </c>
    </row>
    <row r="15" spans="2:6" ht="18.75">
      <c r="B15" s="243"/>
      <c r="E15" s="22"/>
      <c r="F15" s="248">
        <f>SUM(D15)</f>
        <v>0</v>
      </c>
    </row>
    <row r="16" spans="2:6" ht="18.75">
      <c r="B16" s="243"/>
      <c r="E16" s="22"/>
      <c r="F16" s="248">
        <f>SUM(D16)</f>
        <v>0</v>
      </c>
    </row>
    <row r="17" spans="2:6" ht="18.75">
      <c r="B17" s="243"/>
      <c r="E17" s="22"/>
      <c r="F17" s="248">
        <f>SUM(D17)</f>
        <v>0</v>
      </c>
    </row>
    <row r="18" spans="5:6" ht="18.75">
      <c r="E18" s="22"/>
      <c r="F18" s="248"/>
    </row>
    <row r="19" spans="5:6" ht="18.75">
      <c r="E19" s="22"/>
      <c r="F19" s="248"/>
    </row>
    <row r="20" spans="5:6" ht="18.75">
      <c r="E20" s="22"/>
      <c r="F20" s="248"/>
    </row>
    <row r="21" spans="5:6" ht="18.75">
      <c r="E21" s="22"/>
      <c r="F21" s="248"/>
    </row>
    <row r="22" spans="5:6" ht="18.75">
      <c r="E22" s="22"/>
      <c r="F22" s="248"/>
    </row>
    <row r="23" spans="5:6" ht="18.75">
      <c r="E23" s="22"/>
      <c r="F23" s="248"/>
    </row>
    <row r="24" spans="2:10" ht="18.75">
      <c r="B24" s="1" t="s">
        <v>175</v>
      </c>
      <c r="E24" s="22"/>
      <c r="F24" s="247"/>
      <c r="J24" s="13"/>
    </row>
    <row r="25" spans="2:6" ht="18.75">
      <c r="B25" s="1" t="s">
        <v>176</v>
      </c>
      <c r="E25" s="22"/>
      <c r="F25" s="247">
        <v>0</v>
      </c>
    </row>
    <row r="26" spans="5:10" ht="18.75">
      <c r="E26" s="22"/>
      <c r="F26" s="247">
        <v>0</v>
      </c>
      <c r="J26" s="219"/>
    </row>
    <row r="27" spans="2:6" ht="18.75">
      <c r="B27" s="1" t="s">
        <v>548</v>
      </c>
      <c r="D27" s="249"/>
      <c r="E27" s="22"/>
      <c r="F27" s="250">
        <f>F7-F15-F16-F17</f>
        <v>19480.17</v>
      </c>
    </row>
    <row r="28" spans="5:7" ht="8.25" customHeight="1">
      <c r="E28" s="67"/>
      <c r="F28" s="251"/>
      <c r="G28" s="17"/>
    </row>
    <row r="29" spans="2:6" ht="21" customHeight="1">
      <c r="B29" s="237" t="s">
        <v>63</v>
      </c>
      <c r="C29" s="237"/>
      <c r="D29" s="252"/>
      <c r="E29" s="238" t="s">
        <v>65</v>
      </c>
      <c r="F29" s="5"/>
    </row>
    <row r="30" spans="2:10" ht="18.75">
      <c r="B30" s="5" t="s">
        <v>64</v>
      </c>
      <c r="C30" s="5"/>
      <c r="D30" s="227"/>
      <c r="E30" s="22" t="s">
        <v>64</v>
      </c>
      <c r="F30" s="5"/>
      <c r="J30" s="13"/>
    </row>
    <row r="31" spans="2:10" ht="18.75">
      <c r="B31" s="5" t="s">
        <v>212</v>
      </c>
      <c r="C31" s="5"/>
      <c r="D31" s="227"/>
      <c r="E31" s="22" t="s">
        <v>208</v>
      </c>
      <c r="F31" s="5"/>
      <c r="J31" s="219"/>
    </row>
    <row r="32" spans="2:6" ht="18.75">
      <c r="B32" s="5" t="s">
        <v>207</v>
      </c>
      <c r="C32" s="5"/>
      <c r="D32" s="227"/>
      <c r="E32" s="22" t="s">
        <v>214</v>
      </c>
      <c r="F32" s="5"/>
    </row>
    <row r="33" spans="2:6" ht="18.75">
      <c r="B33" s="5" t="s">
        <v>549</v>
      </c>
      <c r="C33" s="5"/>
      <c r="D33" s="227"/>
      <c r="E33" s="22" t="str">
        <f>B33</f>
        <v>วันที่       30  พฤศจิกายน 2553</v>
      </c>
      <c r="F33" s="5"/>
    </row>
    <row r="34" spans="2:7" ht="18.75">
      <c r="B34" s="17"/>
      <c r="C34" s="17"/>
      <c r="D34" s="228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B1:M200"/>
  <sheetViews>
    <sheetView zoomScalePageLayoutView="0" workbookViewId="0" topLeftCell="A20">
      <selection activeCell="C39" sqref="C39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8"/>
      <c r="E1" s="17"/>
      <c r="F1" s="5"/>
    </row>
    <row r="2" spans="2:7" ht="25.5" customHeight="1">
      <c r="B2" s="70" t="s">
        <v>155</v>
      </c>
      <c r="C2" s="70"/>
      <c r="D2" s="236" t="s">
        <v>156</v>
      </c>
      <c r="F2" s="237"/>
      <c r="G2" s="237"/>
    </row>
    <row r="3" spans="4:6" ht="24" customHeight="1">
      <c r="D3" s="236" t="s">
        <v>408</v>
      </c>
      <c r="E3" s="70"/>
      <c r="F3" s="70"/>
    </row>
    <row r="4" spans="2:4" ht="22.5" customHeight="1">
      <c r="B4" s="70" t="s">
        <v>59</v>
      </c>
      <c r="C4" s="70"/>
      <c r="D4" s="10"/>
    </row>
    <row r="5" spans="4:6" ht="21" customHeight="1">
      <c r="D5" s="236" t="s">
        <v>409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550</v>
      </c>
      <c r="E7" s="238"/>
      <c r="F7" s="239">
        <v>780673.06</v>
      </c>
    </row>
    <row r="8" spans="2:6" ht="23.25" customHeight="1">
      <c r="B8" s="1" t="s">
        <v>60</v>
      </c>
      <c r="E8" s="22"/>
      <c r="F8" s="240"/>
    </row>
    <row r="9" spans="2:6" ht="21.75" customHeight="1">
      <c r="B9" s="240" t="s">
        <v>490</v>
      </c>
      <c r="C9" s="241" t="s">
        <v>61</v>
      </c>
      <c r="D9" s="242" t="s">
        <v>16</v>
      </c>
      <c r="E9" s="22"/>
      <c r="F9" s="240"/>
    </row>
    <row r="10" spans="2:6" ht="21" customHeight="1">
      <c r="B10" s="243"/>
      <c r="C10" s="243"/>
      <c r="E10" s="22"/>
      <c r="F10" s="244">
        <f>D10</f>
        <v>0</v>
      </c>
    </row>
    <row r="11" spans="2:6" ht="18.75">
      <c r="B11" s="1" t="s">
        <v>62</v>
      </c>
      <c r="E11" s="22"/>
      <c r="F11" s="240"/>
    </row>
    <row r="12" spans="2:6" ht="18.75">
      <c r="B12" s="241" t="s">
        <v>22</v>
      </c>
      <c r="C12" s="241" t="s">
        <v>15</v>
      </c>
      <c r="D12" s="245" t="s">
        <v>16</v>
      </c>
      <c r="E12" s="22"/>
      <c r="F12" s="240"/>
    </row>
    <row r="13" spans="2:6" ht="18.75">
      <c r="B13" s="246"/>
      <c r="C13" s="240"/>
      <c r="D13" s="247"/>
      <c r="E13" s="22"/>
      <c r="F13" s="248">
        <f>D13</f>
        <v>0</v>
      </c>
    </row>
    <row r="14" spans="2:6" ht="18.75">
      <c r="B14" s="1" t="s">
        <v>199</v>
      </c>
      <c r="E14" s="22"/>
      <c r="F14" s="248">
        <v>0</v>
      </c>
    </row>
    <row r="15" spans="2:6" ht="18.75">
      <c r="B15" s="243"/>
      <c r="E15" s="22"/>
      <c r="F15" s="248"/>
    </row>
    <row r="16" spans="2:6" ht="18.75">
      <c r="B16" s="243"/>
      <c r="E16" s="22"/>
      <c r="F16" s="248"/>
    </row>
    <row r="17" spans="5:6" ht="18.75">
      <c r="E17" s="22"/>
      <c r="F17" s="248"/>
    </row>
    <row r="18" spans="5:6" ht="18.75">
      <c r="E18" s="22"/>
      <c r="F18" s="248"/>
    </row>
    <row r="19" spans="5:6" ht="18.75">
      <c r="E19" s="22"/>
      <c r="F19" s="248"/>
    </row>
    <row r="20" spans="5:6" ht="18.75">
      <c r="E20" s="22"/>
      <c r="F20" s="248"/>
    </row>
    <row r="21" spans="5:6" ht="18.75">
      <c r="E21" s="22"/>
      <c r="F21" s="248"/>
    </row>
    <row r="22" spans="5:6" ht="18.75">
      <c r="E22" s="22"/>
      <c r="F22" s="248"/>
    </row>
    <row r="23" spans="5:6" ht="18.75">
      <c r="E23" s="22"/>
      <c r="F23" s="248"/>
    </row>
    <row r="24" spans="2:10" ht="18.75">
      <c r="B24" s="1" t="s">
        <v>175</v>
      </c>
      <c r="E24" s="22"/>
      <c r="F24" s="247"/>
      <c r="J24" s="13"/>
    </row>
    <row r="25" spans="2:6" ht="18.75">
      <c r="B25" s="1" t="s">
        <v>176</v>
      </c>
      <c r="E25" s="22"/>
      <c r="F25" s="247">
        <v>0</v>
      </c>
    </row>
    <row r="26" spans="5:10" ht="18.75">
      <c r="E26" s="22"/>
      <c r="F26" s="247">
        <v>0</v>
      </c>
      <c r="J26" s="219"/>
    </row>
    <row r="27" spans="2:6" ht="18.75">
      <c r="B27" s="1" t="s">
        <v>551</v>
      </c>
      <c r="D27" s="249"/>
      <c r="E27" s="22"/>
      <c r="F27" s="250">
        <f>F7-F15-F16</f>
        <v>780673.06</v>
      </c>
    </row>
    <row r="28" spans="5:7" ht="8.25" customHeight="1">
      <c r="E28" s="67"/>
      <c r="F28" s="251"/>
      <c r="G28" s="17"/>
    </row>
    <row r="29" spans="2:6" ht="21" customHeight="1">
      <c r="B29" s="237" t="s">
        <v>63</v>
      </c>
      <c r="C29" s="237"/>
      <c r="D29" s="252"/>
      <c r="E29" s="238" t="s">
        <v>65</v>
      </c>
      <c r="F29" s="5"/>
    </row>
    <row r="30" spans="2:10" ht="18.75">
      <c r="B30" s="5" t="s">
        <v>64</v>
      </c>
      <c r="C30" s="5"/>
      <c r="D30" s="227"/>
      <c r="E30" s="22" t="s">
        <v>64</v>
      </c>
      <c r="F30" s="5"/>
      <c r="J30" s="13"/>
    </row>
    <row r="31" spans="2:10" ht="18.75">
      <c r="B31" s="5" t="s">
        <v>212</v>
      </c>
      <c r="C31" s="5"/>
      <c r="D31" s="227"/>
      <c r="E31" s="22" t="s">
        <v>208</v>
      </c>
      <c r="F31" s="5"/>
      <c r="J31" s="219"/>
    </row>
    <row r="32" spans="2:6" ht="18.75">
      <c r="B32" s="5" t="s">
        <v>207</v>
      </c>
      <c r="C32" s="5"/>
      <c r="D32" s="227"/>
      <c r="E32" s="22" t="s">
        <v>214</v>
      </c>
      <c r="F32" s="5"/>
    </row>
    <row r="33" spans="2:6" ht="18.75">
      <c r="B33" s="5" t="s">
        <v>552</v>
      </c>
      <c r="C33" s="5"/>
      <c r="D33" s="227"/>
      <c r="E33" s="22" t="str">
        <f>B33</f>
        <v>วันที่    30  พฤศจิกายน 2553</v>
      </c>
      <c r="F33" s="5"/>
    </row>
    <row r="34" spans="2:7" ht="18.75">
      <c r="B34" s="17"/>
      <c r="C34" s="17"/>
      <c r="D34" s="228"/>
      <c r="E34" s="67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B1:H34"/>
  <sheetViews>
    <sheetView zoomScalePageLayoutView="0" workbookViewId="0" topLeftCell="A17">
      <selection activeCell="F30" sqref="F30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28"/>
      <c r="E1" s="17"/>
      <c r="F1" s="5"/>
    </row>
    <row r="2" spans="2:7" ht="22.5" customHeight="1">
      <c r="B2" s="70" t="s">
        <v>155</v>
      </c>
      <c r="C2" s="70"/>
      <c r="D2" s="236" t="s">
        <v>398</v>
      </c>
      <c r="F2" s="237"/>
      <c r="G2" s="237"/>
    </row>
    <row r="3" spans="4:6" ht="18.75">
      <c r="D3" s="236" t="s">
        <v>410</v>
      </c>
      <c r="E3" s="70"/>
      <c r="F3" s="70"/>
    </row>
    <row r="4" spans="2:4" ht="22.5" customHeight="1">
      <c r="B4" s="70" t="s">
        <v>412</v>
      </c>
      <c r="C4" s="70"/>
      <c r="D4" s="10"/>
    </row>
    <row r="5" spans="4:6" ht="21" customHeight="1">
      <c r="D5" s="236" t="s">
        <v>399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547</v>
      </c>
      <c r="E7" s="238"/>
      <c r="F7" s="239">
        <v>252774.75</v>
      </c>
    </row>
    <row r="8" spans="2:6" ht="24" customHeight="1">
      <c r="B8" s="1" t="s">
        <v>400</v>
      </c>
      <c r="E8" s="22"/>
      <c r="F8" s="240"/>
    </row>
    <row r="9" spans="2:6" ht="18.75">
      <c r="B9" s="240" t="s">
        <v>491</v>
      </c>
      <c r="C9" s="241"/>
      <c r="D9" s="242" t="s">
        <v>16</v>
      </c>
      <c r="E9" s="22"/>
      <c r="F9" s="240"/>
    </row>
    <row r="10" spans="2:6" ht="21" customHeight="1">
      <c r="B10" s="246"/>
      <c r="E10" s="22"/>
      <c r="F10" s="244">
        <f>D10</f>
        <v>0</v>
      </c>
    </row>
    <row r="11" spans="2:6" ht="21" customHeight="1">
      <c r="B11" s="246"/>
      <c r="E11" s="22"/>
      <c r="F11" s="244">
        <f>D11</f>
        <v>0</v>
      </c>
    </row>
    <row r="12" spans="2:6" ht="21" customHeight="1">
      <c r="B12" s="246"/>
      <c r="E12" s="22"/>
      <c r="F12" s="244"/>
    </row>
    <row r="13" spans="2:6" ht="21" customHeight="1">
      <c r="B13" s="246"/>
      <c r="E13" s="22"/>
      <c r="F13" s="244"/>
    </row>
    <row r="14" spans="2:6" ht="21" customHeight="1">
      <c r="B14" s="246"/>
      <c r="E14" s="22"/>
      <c r="F14" s="244"/>
    </row>
    <row r="15" spans="2:6" ht="21" customHeight="1">
      <c r="B15" s="246"/>
      <c r="E15" s="22"/>
      <c r="F15" s="244"/>
    </row>
    <row r="16" spans="2:6" ht="21" customHeight="1">
      <c r="B16" s="246"/>
      <c r="E16" s="22"/>
      <c r="F16" s="244"/>
    </row>
    <row r="17" spans="2:6" ht="21" customHeight="1">
      <c r="B17" s="246"/>
      <c r="E17" s="22"/>
      <c r="F17" s="244"/>
    </row>
    <row r="18" spans="2:6" ht="21" customHeight="1">
      <c r="B18" s="246"/>
      <c r="E18" s="22"/>
      <c r="F18" s="244"/>
    </row>
    <row r="19" spans="2:6" ht="21" customHeight="1">
      <c r="B19" s="246"/>
      <c r="E19" s="22"/>
      <c r="F19" s="244"/>
    </row>
    <row r="20" spans="2:6" ht="21" customHeight="1">
      <c r="B20" s="246"/>
      <c r="E20" s="22"/>
      <c r="F20" s="244"/>
    </row>
    <row r="21" spans="2:6" ht="21" customHeight="1">
      <c r="B21" s="246"/>
      <c r="E21" s="22"/>
      <c r="F21" s="244"/>
    </row>
    <row r="22" spans="2:6" ht="21" customHeight="1">
      <c r="B22" s="246"/>
      <c r="E22" s="22"/>
      <c r="F22" s="244"/>
    </row>
    <row r="23" spans="2:6" ht="21" customHeight="1">
      <c r="B23" s="246"/>
      <c r="E23" s="22"/>
      <c r="F23" s="244"/>
    </row>
    <row r="24" spans="2:6" ht="18.75">
      <c r="B24" s="1" t="s">
        <v>62</v>
      </c>
      <c r="E24" s="22"/>
      <c r="F24" s="240"/>
    </row>
    <row r="25" spans="2:8" s="260" customFormat="1" ht="18.75">
      <c r="B25" s="263"/>
      <c r="C25" s="240"/>
      <c r="D25" s="261"/>
      <c r="E25" s="264"/>
      <c r="F25" s="265"/>
      <c r="H25" s="261"/>
    </row>
    <row r="26" spans="2:6" ht="18.75">
      <c r="B26" s="1" t="s">
        <v>401</v>
      </c>
      <c r="E26" s="22"/>
      <c r="F26" s="240"/>
    </row>
    <row r="27" spans="2:6" ht="18.75">
      <c r="B27" s="1" t="s">
        <v>553</v>
      </c>
      <c r="E27" s="22"/>
      <c r="F27" s="250">
        <f>F7-F10-F12-F14-F15-F16-F17-F11-F13</f>
        <v>252774.75</v>
      </c>
    </row>
    <row r="28" spans="5:7" ht="11.25" customHeight="1">
      <c r="E28" s="67"/>
      <c r="F28" s="17"/>
      <c r="G28" s="17"/>
    </row>
    <row r="29" spans="2:6" ht="21" customHeight="1">
      <c r="B29" s="237" t="s">
        <v>63</v>
      </c>
      <c r="C29" s="237"/>
      <c r="D29" s="252"/>
      <c r="E29" s="238" t="s">
        <v>65</v>
      </c>
      <c r="F29" s="5"/>
    </row>
    <row r="30" spans="2:6" ht="18.75">
      <c r="B30" s="5" t="s">
        <v>64</v>
      </c>
      <c r="C30" s="5"/>
      <c r="D30" s="227"/>
      <c r="E30" s="22" t="s">
        <v>64</v>
      </c>
      <c r="F30" s="5"/>
    </row>
    <row r="31" spans="2:6" ht="18.75">
      <c r="B31" s="5" t="s">
        <v>402</v>
      </c>
      <c r="C31" s="5"/>
      <c r="D31" s="227"/>
      <c r="E31" s="22" t="s">
        <v>403</v>
      </c>
      <c r="F31" s="5"/>
    </row>
    <row r="32" spans="2:6" ht="18.75">
      <c r="B32" s="5" t="s">
        <v>207</v>
      </c>
      <c r="C32" s="5"/>
      <c r="D32" s="227"/>
      <c r="E32" s="22" t="s">
        <v>404</v>
      </c>
      <c r="F32" s="5"/>
    </row>
    <row r="33" spans="2:6" ht="18.75">
      <c r="B33" s="5" t="s">
        <v>554</v>
      </c>
      <c r="C33" s="5"/>
      <c r="D33" s="227"/>
      <c r="E33" s="22" t="str">
        <f>B33</f>
        <v> วันที่      30  พฤศจิกายน 2553</v>
      </c>
      <c r="F33" s="5"/>
    </row>
    <row r="34" spans="2:7" ht="18.75">
      <c r="B34" s="17"/>
      <c r="C34" s="17"/>
      <c r="D34" s="228"/>
      <c r="E34" s="67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B1:H29"/>
  <sheetViews>
    <sheetView zoomScalePageLayoutView="0" workbookViewId="0" topLeftCell="A1">
      <selection activeCell="C31" sqref="C31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2.57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28"/>
      <c r="E1" s="17"/>
      <c r="F1" s="5"/>
    </row>
    <row r="2" spans="2:7" ht="23.25" customHeight="1">
      <c r="B2" s="70" t="s">
        <v>155</v>
      </c>
      <c r="C2" s="70"/>
      <c r="D2" s="236" t="s">
        <v>398</v>
      </c>
      <c r="F2" s="237"/>
      <c r="G2" s="237"/>
    </row>
    <row r="3" spans="4:6" ht="18.75">
      <c r="D3" s="236" t="s">
        <v>411</v>
      </c>
      <c r="E3" s="70"/>
      <c r="F3" s="70"/>
    </row>
    <row r="4" spans="2:4" ht="23.25" customHeight="1">
      <c r="B4" s="70" t="s">
        <v>406</v>
      </c>
      <c r="C4" s="70"/>
      <c r="D4" s="10"/>
    </row>
    <row r="5" spans="4:6" ht="21" customHeight="1">
      <c r="D5" s="236" t="s">
        <v>405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555</v>
      </c>
      <c r="E7" s="238"/>
      <c r="F7" s="239">
        <v>8058507.96</v>
      </c>
    </row>
    <row r="8" spans="2:6" ht="20.25" customHeight="1">
      <c r="B8" s="1" t="s">
        <v>400</v>
      </c>
      <c r="E8" s="22"/>
      <c r="F8" s="240"/>
    </row>
    <row r="9" spans="2:6" ht="18.75">
      <c r="B9" s="240" t="s">
        <v>491</v>
      </c>
      <c r="C9" s="241"/>
      <c r="D9" s="242" t="s">
        <v>16</v>
      </c>
      <c r="E9" s="22"/>
      <c r="F9" s="240"/>
    </row>
    <row r="10" spans="2:6" ht="23.25" customHeight="1">
      <c r="B10" s="246"/>
      <c r="E10" s="22"/>
      <c r="F10" s="244">
        <f aca="true" t="shared" si="0" ref="F10:F15">D10</f>
        <v>0</v>
      </c>
    </row>
    <row r="11" spans="2:6" ht="21" customHeight="1">
      <c r="B11" s="246"/>
      <c r="E11" s="22"/>
      <c r="F11" s="244">
        <f t="shared" si="0"/>
        <v>0</v>
      </c>
    </row>
    <row r="12" spans="2:6" ht="21" customHeight="1">
      <c r="B12" s="246"/>
      <c r="E12" s="22"/>
      <c r="F12" s="244">
        <f t="shared" si="0"/>
        <v>0</v>
      </c>
    </row>
    <row r="13" spans="2:6" ht="21" customHeight="1">
      <c r="B13" s="246"/>
      <c r="E13" s="22"/>
      <c r="F13" s="244">
        <f t="shared" si="0"/>
        <v>0</v>
      </c>
    </row>
    <row r="14" spans="2:6" ht="21" customHeight="1">
      <c r="B14" s="246"/>
      <c r="E14" s="22"/>
      <c r="F14" s="244">
        <f t="shared" si="0"/>
        <v>0</v>
      </c>
    </row>
    <row r="15" spans="2:6" ht="21" customHeight="1">
      <c r="B15" s="246"/>
      <c r="E15" s="22"/>
      <c r="F15" s="244">
        <f t="shared" si="0"/>
        <v>0</v>
      </c>
    </row>
    <row r="16" spans="2:6" ht="21" customHeight="1">
      <c r="B16" s="246"/>
      <c r="E16" s="22"/>
      <c r="F16" s="244"/>
    </row>
    <row r="17" spans="2:6" ht="21" customHeight="1">
      <c r="B17" s="246"/>
      <c r="E17" s="22"/>
      <c r="F17" s="244"/>
    </row>
    <row r="18" spans="2:6" ht="21" customHeight="1">
      <c r="B18" s="246"/>
      <c r="E18" s="22"/>
      <c r="F18" s="244"/>
    </row>
    <row r="19" spans="2:6" ht="18.75">
      <c r="B19" s="1" t="s">
        <v>62</v>
      </c>
      <c r="E19" s="22"/>
      <c r="F19" s="240"/>
    </row>
    <row r="20" spans="2:8" s="260" customFormat="1" ht="18.75">
      <c r="B20" s="263"/>
      <c r="C20" s="240"/>
      <c r="D20" s="261"/>
      <c r="E20" s="264"/>
      <c r="F20" s="265"/>
      <c r="H20" s="261"/>
    </row>
    <row r="21" spans="2:6" ht="18.75">
      <c r="B21" s="1" t="s">
        <v>401</v>
      </c>
      <c r="E21" s="22"/>
      <c r="F21" s="240"/>
    </row>
    <row r="22" spans="2:6" ht="18.75">
      <c r="B22" s="1" t="s">
        <v>553</v>
      </c>
      <c r="E22" s="22"/>
      <c r="F22" s="250">
        <f>F7-F10</f>
        <v>8058507.96</v>
      </c>
    </row>
    <row r="23" spans="5:7" ht="11.25" customHeight="1">
      <c r="E23" s="67"/>
      <c r="F23" s="17"/>
      <c r="G23" s="17"/>
    </row>
    <row r="24" spans="2:6" ht="21" customHeight="1">
      <c r="B24" s="237" t="s">
        <v>63</v>
      </c>
      <c r="C24" s="237"/>
      <c r="D24" s="252"/>
      <c r="E24" s="238" t="s">
        <v>65</v>
      </c>
      <c r="F24" s="5"/>
    </row>
    <row r="25" spans="2:6" ht="18.75">
      <c r="B25" s="5" t="s">
        <v>64</v>
      </c>
      <c r="C25" s="5"/>
      <c r="D25" s="227"/>
      <c r="E25" s="22" t="s">
        <v>64</v>
      </c>
      <c r="F25" s="5"/>
    </row>
    <row r="26" spans="2:6" ht="18.75">
      <c r="B26" s="5" t="s">
        <v>402</v>
      </c>
      <c r="C26" s="5"/>
      <c r="D26" s="227"/>
      <c r="E26" s="22" t="s">
        <v>403</v>
      </c>
      <c r="F26" s="5"/>
    </row>
    <row r="27" spans="2:6" ht="18.75">
      <c r="B27" s="5" t="s">
        <v>207</v>
      </c>
      <c r="C27" s="5"/>
      <c r="D27" s="227"/>
      <c r="E27" s="22" t="s">
        <v>404</v>
      </c>
      <c r="F27" s="5"/>
    </row>
    <row r="28" spans="2:6" ht="18.75">
      <c r="B28" s="5" t="s">
        <v>556</v>
      </c>
      <c r="C28" s="5"/>
      <c r="D28" s="227"/>
      <c r="E28" s="22" t="str">
        <f>B28</f>
        <v> วันที่   30  พฤศจิกายน 2553</v>
      </c>
      <c r="F28" s="5"/>
    </row>
    <row r="29" spans="2:7" ht="18.75">
      <c r="B29" s="17"/>
      <c r="C29" s="17"/>
      <c r="D29" s="228"/>
      <c r="E29" s="67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B1:M208"/>
  <sheetViews>
    <sheetView zoomScalePageLayoutView="0" workbookViewId="0" topLeftCell="A21">
      <selection activeCell="C18" sqref="C18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13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28"/>
      <c r="E1" s="17"/>
      <c r="F1" s="5"/>
    </row>
    <row r="2" spans="2:7" ht="25.5" customHeight="1">
      <c r="B2" s="70" t="s">
        <v>155</v>
      </c>
      <c r="C2" s="70"/>
      <c r="D2" s="259"/>
      <c r="F2" s="237"/>
      <c r="G2" s="237"/>
    </row>
    <row r="3" spans="4:6" ht="18.75">
      <c r="D3" s="236" t="s">
        <v>156</v>
      </c>
      <c r="E3" s="70"/>
      <c r="F3" s="70"/>
    </row>
    <row r="4" spans="2:4" ht="21.75" customHeight="1">
      <c r="B4" s="70" t="s">
        <v>413</v>
      </c>
      <c r="C4" s="70"/>
      <c r="D4" s="10"/>
    </row>
    <row r="5" spans="4:6" ht="21" customHeight="1">
      <c r="D5" s="236" t="s">
        <v>157</v>
      </c>
      <c r="E5" s="70"/>
      <c r="F5" s="70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547</v>
      </c>
      <c r="E7" s="238"/>
      <c r="F7" s="239">
        <v>2090390.93</v>
      </c>
    </row>
    <row r="8" spans="2:6" ht="25.5" customHeight="1">
      <c r="B8" s="1" t="s">
        <v>60</v>
      </c>
      <c r="E8" s="22"/>
      <c r="F8" s="240"/>
    </row>
    <row r="9" spans="2:6" ht="21.75" customHeight="1">
      <c r="B9" s="240" t="s">
        <v>490</v>
      </c>
      <c r="C9" s="241" t="s">
        <v>61</v>
      </c>
      <c r="D9" s="242" t="s">
        <v>16</v>
      </c>
      <c r="E9" s="22"/>
      <c r="F9" s="240"/>
    </row>
    <row r="10" spans="2:6" ht="21" customHeight="1">
      <c r="B10" s="243"/>
      <c r="C10" s="243"/>
      <c r="E10" s="22"/>
      <c r="F10" s="244">
        <f>D10</f>
        <v>0</v>
      </c>
    </row>
    <row r="11" spans="2:6" ht="18.75">
      <c r="B11" s="70" t="s">
        <v>62</v>
      </c>
      <c r="E11" s="22"/>
      <c r="F11" s="240"/>
    </row>
    <row r="12" spans="2:6" ht="18.75">
      <c r="B12" s="241" t="s">
        <v>22</v>
      </c>
      <c r="C12" s="241" t="s">
        <v>15</v>
      </c>
      <c r="D12" s="245" t="s">
        <v>16</v>
      </c>
      <c r="E12" s="22"/>
      <c r="F12" s="240"/>
    </row>
    <row r="13" spans="2:6" ht="18.75">
      <c r="B13" s="243">
        <v>19673</v>
      </c>
      <c r="C13" s="240">
        <v>4366611</v>
      </c>
      <c r="D13" s="247">
        <v>394</v>
      </c>
      <c r="E13" s="22"/>
      <c r="F13" s="248">
        <f aca="true" t="shared" si="0" ref="F13:F27">D13</f>
        <v>394</v>
      </c>
    </row>
    <row r="14" spans="2:6" ht="18.75">
      <c r="B14" s="243">
        <v>19689</v>
      </c>
      <c r="C14" s="240">
        <v>4366618</v>
      </c>
      <c r="D14" s="247">
        <v>5662.8</v>
      </c>
      <c r="E14" s="22"/>
      <c r="F14" s="248">
        <f t="shared" si="0"/>
        <v>5662.8</v>
      </c>
    </row>
    <row r="15" spans="2:6" ht="18.75">
      <c r="B15" s="243">
        <v>19692</v>
      </c>
      <c r="C15" s="240">
        <v>4366620</v>
      </c>
      <c r="D15" s="247">
        <v>6992.05</v>
      </c>
      <c r="E15" s="22"/>
      <c r="F15" s="248">
        <f t="shared" si="0"/>
        <v>6992.05</v>
      </c>
    </row>
    <row r="16" spans="2:6" ht="18.75">
      <c r="B16" s="243"/>
      <c r="C16" s="240"/>
      <c r="D16" s="247"/>
      <c r="E16" s="22"/>
      <c r="F16" s="248">
        <f t="shared" si="0"/>
        <v>0</v>
      </c>
    </row>
    <row r="17" spans="2:6" ht="18.75">
      <c r="B17" s="243"/>
      <c r="C17" s="240"/>
      <c r="D17" s="247"/>
      <c r="E17" s="22"/>
      <c r="F17" s="248">
        <f t="shared" si="0"/>
        <v>0</v>
      </c>
    </row>
    <row r="18" spans="2:6" ht="18.75">
      <c r="B18" s="243"/>
      <c r="C18" s="240"/>
      <c r="D18" s="247"/>
      <c r="E18" s="22"/>
      <c r="F18" s="248">
        <f t="shared" si="0"/>
        <v>0</v>
      </c>
    </row>
    <row r="19" spans="2:6" ht="18.75">
      <c r="B19" s="243"/>
      <c r="C19" s="240"/>
      <c r="D19" s="247"/>
      <c r="E19" s="22"/>
      <c r="F19" s="248">
        <f t="shared" si="0"/>
        <v>0</v>
      </c>
    </row>
    <row r="20" spans="2:8" s="260" customFormat="1" ht="18.75">
      <c r="B20" s="243"/>
      <c r="C20" s="240"/>
      <c r="D20" s="247"/>
      <c r="E20" s="22"/>
      <c r="F20" s="248">
        <f t="shared" si="0"/>
        <v>0</v>
      </c>
      <c r="H20" s="261"/>
    </row>
    <row r="21" spans="2:8" s="260" customFormat="1" ht="18.75">
      <c r="B21" s="243"/>
      <c r="C21" s="240"/>
      <c r="D21" s="247"/>
      <c r="E21" s="22"/>
      <c r="F21" s="248">
        <f t="shared" si="0"/>
        <v>0</v>
      </c>
      <c r="H21" s="261"/>
    </row>
    <row r="22" spans="2:8" s="260" customFormat="1" ht="18.75">
      <c r="B22" s="243"/>
      <c r="C22" s="240"/>
      <c r="D22" s="13"/>
      <c r="E22" s="22"/>
      <c r="F22" s="248">
        <f t="shared" si="0"/>
        <v>0</v>
      </c>
      <c r="G22" s="1"/>
      <c r="H22" s="261"/>
    </row>
    <row r="23" spans="2:8" s="260" customFormat="1" ht="18.75">
      <c r="B23" s="243"/>
      <c r="C23" s="240"/>
      <c r="D23" s="13"/>
      <c r="E23" s="22"/>
      <c r="F23" s="248">
        <f t="shared" si="0"/>
        <v>0</v>
      </c>
      <c r="G23" s="1"/>
      <c r="H23" s="261"/>
    </row>
    <row r="24" spans="2:8" s="260" customFormat="1" ht="18.75">
      <c r="B24" s="243"/>
      <c r="C24" s="240"/>
      <c r="D24" s="13"/>
      <c r="E24" s="22"/>
      <c r="F24" s="248">
        <f t="shared" si="0"/>
        <v>0</v>
      </c>
      <c r="G24" s="1"/>
      <c r="H24" s="261"/>
    </row>
    <row r="25" spans="2:8" s="260" customFormat="1" ht="18.75">
      <c r="B25" s="243"/>
      <c r="C25" s="240"/>
      <c r="D25" s="13"/>
      <c r="E25" s="22"/>
      <c r="F25" s="248">
        <f t="shared" si="0"/>
        <v>0</v>
      </c>
      <c r="G25" s="1"/>
      <c r="H25" s="261"/>
    </row>
    <row r="26" spans="2:8" s="260" customFormat="1" ht="18.75">
      <c r="B26" s="243"/>
      <c r="C26" s="240"/>
      <c r="D26" s="13"/>
      <c r="E26" s="22"/>
      <c r="F26" s="248">
        <f t="shared" si="0"/>
        <v>0</v>
      </c>
      <c r="G26" s="1"/>
      <c r="H26" s="261"/>
    </row>
    <row r="27" spans="2:8" s="260" customFormat="1" ht="18.75">
      <c r="B27" s="243"/>
      <c r="C27" s="240"/>
      <c r="D27" s="13"/>
      <c r="E27" s="22"/>
      <c r="F27" s="248">
        <f t="shared" si="0"/>
        <v>0</v>
      </c>
      <c r="G27" s="1"/>
      <c r="H27" s="261"/>
    </row>
    <row r="28" spans="2:8" s="260" customFormat="1" ht="18.75">
      <c r="B28" s="246"/>
      <c r="C28" s="240"/>
      <c r="D28" s="13"/>
      <c r="E28" s="22"/>
      <c r="F28" s="248"/>
      <c r="G28" s="1"/>
      <c r="H28" s="261"/>
    </row>
    <row r="29" spans="2:8" s="260" customFormat="1" ht="18.75">
      <c r="B29" s="246"/>
      <c r="C29" s="240"/>
      <c r="D29" s="13"/>
      <c r="E29" s="22"/>
      <c r="F29" s="248"/>
      <c r="G29" s="1"/>
      <c r="H29" s="261"/>
    </row>
    <row r="30" spans="2:8" s="260" customFormat="1" ht="18.75">
      <c r="B30" s="70" t="s">
        <v>199</v>
      </c>
      <c r="C30" s="240"/>
      <c r="D30" s="13"/>
      <c r="E30" s="22"/>
      <c r="F30" s="248"/>
      <c r="H30" s="261"/>
    </row>
    <row r="31" spans="2:6" ht="18.75">
      <c r="B31" s="262"/>
      <c r="C31" s="262"/>
      <c r="E31" s="22"/>
      <c r="F31" s="248"/>
    </row>
    <row r="32" spans="2:10" ht="18.75">
      <c r="B32" s="1" t="s">
        <v>175</v>
      </c>
      <c r="E32" s="22"/>
      <c r="F32" s="247"/>
      <c r="J32" s="13"/>
    </row>
    <row r="33" spans="2:6" ht="18.75">
      <c r="B33" s="1" t="s">
        <v>176</v>
      </c>
      <c r="E33" s="22"/>
      <c r="F33" s="247">
        <v>0.05</v>
      </c>
    </row>
    <row r="34" spans="5:10" ht="18.75">
      <c r="E34" s="22"/>
      <c r="F34" s="247">
        <v>0</v>
      </c>
      <c r="J34" s="219"/>
    </row>
    <row r="35" spans="2:6" ht="18.75">
      <c r="B35" s="1" t="s">
        <v>548</v>
      </c>
      <c r="D35" s="249"/>
      <c r="E35" s="22"/>
      <c r="F35" s="250">
        <f>F7-F13-F14-F20-F21+F33-F28-F29-F30-F31+F34-F22-F15-F16-F17-F18-F19-F23-F24-F25-F26-F27</f>
        <v>2077342.13</v>
      </c>
    </row>
    <row r="36" spans="5:7" ht="18" customHeight="1">
      <c r="E36" s="67"/>
      <c r="F36" s="251"/>
      <c r="G36" s="17"/>
    </row>
    <row r="37" spans="2:6" ht="21" customHeight="1">
      <c r="B37" s="237" t="s">
        <v>63</v>
      </c>
      <c r="C37" s="237"/>
      <c r="D37" s="252"/>
      <c r="E37" s="238" t="s">
        <v>65</v>
      </c>
      <c r="F37" s="5"/>
    </row>
    <row r="38" spans="2:10" ht="18.75">
      <c r="B38" s="5" t="s">
        <v>64</v>
      </c>
      <c r="C38" s="5"/>
      <c r="D38" s="227"/>
      <c r="E38" s="22" t="s">
        <v>64</v>
      </c>
      <c r="F38" s="5"/>
      <c r="J38" s="13"/>
    </row>
    <row r="39" spans="2:10" ht="18.75">
      <c r="B39" s="5" t="s">
        <v>212</v>
      </c>
      <c r="C39" s="5"/>
      <c r="D39" s="227"/>
      <c r="E39" s="22" t="s">
        <v>208</v>
      </c>
      <c r="F39" s="5"/>
      <c r="J39" s="219"/>
    </row>
    <row r="40" spans="2:6" ht="18.75">
      <c r="B40" s="5" t="s">
        <v>207</v>
      </c>
      <c r="C40" s="5"/>
      <c r="D40" s="227"/>
      <c r="E40" s="22" t="s">
        <v>1</v>
      </c>
      <c r="F40" s="5"/>
    </row>
    <row r="41" spans="2:6" ht="18.75">
      <c r="B41" s="5" t="s">
        <v>557</v>
      </c>
      <c r="C41" s="5"/>
      <c r="D41" s="227"/>
      <c r="E41" s="22" t="str">
        <f>B41</f>
        <v>วันที่   30  พฤศจิกายน 2553</v>
      </c>
      <c r="F41" s="5"/>
    </row>
    <row r="42" spans="2:7" ht="18.75">
      <c r="B42" s="17"/>
      <c r="C42" s="17"/>
      <c r="D42" s="228"/>
      <c r="E42" s="67"/>
      <c r="F42" s="17"/>
      <c r="G42" s="17"/>
    </row>
    <row r="208" ht="18.75">
      <c r="M208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2:K9"/>
  <sheetViews>
    <sheetView zoomScalePageLayoutView="0" workbookViewId="0" topLeftCell="A1">
      <selection activeCell="F19" sqref="F19:G19"/>
    </sheetView>
  </sheetViews>
  <sheetFormatPr defaultColWidth="8.8515625" defaultRowHeight="21.75"/>
  <cols>
    <col min="1" max="1" width="8.00390625" style="254" customWidth="1"/>
    <col min="2" max="2" width="8.8515625" style="109" customWidth="1"/>
    <col min="3" max="3" width="15.421875" style="109" customWidth="1"/>
    <col min="4" max="4" width="16.8515625" style="109" customWidth="1"/>
    <col min="5" max="5" width="19.140625" style="256" customWidth="1"/>
    <col min="6" max="6" width="2.57421875" style="109" customWidth="1"/>
    <col min="7" max="7" width="19.7109375" style="256" customWidth="1"/>
    <col min="8" max="16384" width="8.8515625" style="109" customWidth="1"/>
  </cols>
  <sheetData>
    <row r="2" spans="1:8" ht="21">
      <c r="A2" s="379" t="s">
        <v>191</v>
      </c>
      <c r="B2" s="379"/>
      <c r="C2" s="379"/>
      <c r="D2" s="379"/>
      <c r="E2" s="379"/>
      <c r="F2" s="379"/>
      <c r="G2" s="379"/>
      <c r="H2" s="253"/>
    </row>
    <row r="3" spans="1:8" ht="21">
      <c r="A3" s="379" t="s">
        <v>558</v>
      </c>
      <c r="B3" s="379"/>
      <c r="C3" s="379"/>
      <c r="D3" s="379"/>
      <c r="E3" s="379"/>
      <c r="F3" s="379"/>
      <c r="G3" s="379"/>
      <c r="H3" s="253"/>
    </row>
    <row r="4" spans="2:5" ht="21">
      <c r="B4" s="109" t="s">
        <v>507</v>
      </c>
      <c r="E4" s="255">
        <v>4353933.73</v>
      </c>
    </row>
    <row r="5" spans="1:5" ht="21">
      <c r="A5" s="257" t="s">
        <v>508</v>
      </c>
      <c r="B5" s="109" t="s">
        <v>509</v>
      </c>
      <c r="E5" s="258">
        <v>1000</v>
      </c>
    </row>
    <row r="6" spans="1:11" ht="21">
      <c r="A6" s="257"/>
      <c r="E6" s="255">
        <f>E4+E5</f>
        <v>4354933.73</v>
      </c>
      <c r="K6" s="254"/>
    </row>
    <row r="7" spans="1:5" ht="21">
      <c r="A7" s="257" t="s">
        <v>508</v>
      </c>
      <c r="B7" s="109" t="s">
        <v>565</v>
      </c>
      <c r="E7" s="256">
        <v>380</v>
      </c>
    </row>
    <row r="8" spans="1:5" ht="21">
      <c r="A8" s="257" t="s">
        <v>566</v>
      </c>
      <c r="B8" s="109" t="s">
        <v>567</v>
      </c>
      <c r="E8" s="258">
        <v>343000</v>
      </c>
    </row>
    <row r="9" ht="21.75" thickBot="1">
      <c r="E9" s="348">
        <f>E6+E7-E8</f>
        <v>4012313.7300000004</v>
      </c>
    </row>
    <row r="10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B1:G15"/>
  <sheetViews>
    <sheetView zoomScalePageLayoutView="0" workbookViewId="0" topLeftCell="A1">
      <selection activeCell="E5" sqref="E5:F5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399" t="s">
        <v>131</v>
      </c>
      <c r="C1" s="399"/>
      <c r="D1" s="399"/>
      <c r="E1" s="266"/>
      <c r="F1" s="266"/>
      <c r="G1" s="266"/>
    </row>
    <row r="2" spans="2:7" ht="18.75">
      <c r="B2" s="399" t="s">
        <v>217</v>
      </c>
      <c r="C2" s="399"/>
      <c r="D2" s="399"/>
      <c r="E2" s="266"/>
      <c r="F2" s="266"/>
      <c r="G2" s="266"/>
    </row>
    <row r="3" spans="2:7" ht="18.75">
      <c r="B3" s="399" t="s">
        <v>568</v>
      </c>
      <c r="C3" s="399"/>
      <c r="D3" s="399"/>
      <c r="E3" s="266"/>
      <c r="F3" s="266"/>
      <c r="G3" s="266"/>
    </row>
    <row r="5" spans="2:4" ht="18.75">
      <c r="B5" s="3" t="s">
        <v>218</v>
      </c>
      <c r="C5" s="3" t="s">
        <v>27</v>
      </c>
      <c r="D5" s="267" t="s">
        <v>16</v>
      </c>
    </row>
    <row r="6" spans="2:4" ht="18.75">
      <c r="B6" s="3">
        <v>1</v>
      </c>
      <c r="C6" s="268" t="s">
        <v>569</v>
      </c>
      <c r="D6" s="269">
        <v>154000</v>
      </c>
    </row>
    <row r="7" spans="2:4" ht="18.75">
      <c r="B7" s="3">
        <v>2</v>
      </c>
      <c r="C7" s="268" t="s">
        <v>570</v>
      </c>
      <c r="D7" s="269">
        <v>189000</v>
      </c>
    </row>
    <row r="8" spans="2:4" ht="18.75">
      <c r="B8" s="3"/>
      <c r="C8" s="268"/>
      <c r="D8" s="269"/>
    </row>
    <row r="9" spans="2:4" ht="18.75">
      <c r="B9" s="3"/>
      <c r="C9" s="268"/>
      <c r="D9" s="269"/>
    </row>
    <row r="10" spans="2:4" ht="18.75">
      <c r="B10" s="3"/>
      <c r="C10" s="268"/>
      <c r="D10" s="269"/>
    </row>
    <row r="11" spans="2:4" ht="18.75">
      <c r="B11" s="3"/>
      <c r="C11" s="270"/>
      <c r="D11" s="269"/>
    </row>
    <row r="12" spans="2:4" ht="18.75">
      <c r="B12" s="3"/>
      <c r="C12" s="268"/>
      <c r="D12" s="269"/>
    </row>
    <row r="13" spans="2:4" ht="18.75">
      <c r="B13" s="3"/>
      <c r="C13" s="268"/>
      <c r="D13" s="269"/>
    </row>
    <row r="14" spans="2:4" ht="18.75">
      <c r="B14" s="3"/>
      <c r="C14" s="268"/>
      <c r="D14" s="269"/>
    </row>
    <row r="15" spans="2:4" ht="18.75">
      <c r="B15" s="374" t="s">
        <v>78</v>
      </c>
      <c r="C15" s="362"/>
      <c r="D15" s="269">
        <f>SUM(D6:D13)</f>
        <v>343000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E24"/>
  <sheetViews>
    <sheetView zoomScalePageLayoutView="0" workbookViewId="0" topLeftCell="A1">
      <selection activeCell="C21" sqref="C21"/>
    </sheetView>
  </sheetViews>
  <sheetFormatPr defaultColWidth="8.8515625" defaultRowHeight="21.75"/>
  <cols>
    <col min="1" max="1" width="8.7109375" style="240" customWidth="1"/>
    <col min="2" max="2" width="68.57421875" style="1" customWidth="1"/>
    <col min="3" max="3" width="12.140625" style="1" customWidth="1"/>
    <col min="4" max="4" width="5.140625" style="316" customWidth="1"/>
    <col min="5" max="5" width="9.28125" style="1" customWidth="1"/>
    <col min="6" max="16384" width="8.8515625" style="1" customWidth="1"/>
  </cols>
  <sheetData>
    <row r="1" spans="1:5" ht="23.25">
      <c r="A1" s="360" t="s">
        <v>183</v>
      </c>
      <c r="B1" s="360"/>
      <c r="C1" s="360"/>
      <c r="D1" s="360"/>
      <c r="E1" s="360"/>
    </row>
    <row r="2" spans="1:5" ht="23.25">
      <c r="A2" s="360" t="s">
        <v>454</v>
      </c>
      <c r="B2" s="360"/>
      <c r="C2" s="360"/>
      <c r="D2" s="360"/>
      <c r="E2" s="360"/>
    </row>
    <row r="3" spans="1:5" ht="23.25">
      <c r="A3" s="360" t="s">
        <v>455</v>
      </c>
      <c r="B3" s="360"/>
      <c r="C3" s="360"/>
      <c r="D3" s="360"/>
      <c r="E3" s="360"/>
    </row>
    <row r="5" spans="1:5" ht="18.75">
      <c r="A5" s="400" t="s">
        <v>456</v>
      </c>
      <c r="B5" s="400" t="s">
        <v>184</v>
      </c>
      <c r="C5" s="400" t="s">
        <v>457</v>
      </c>
      <c r="D5" s="400"/>
      <c r="E5" s="400" t="s">
        <v>185</v>
      </c>
    </row>
    <row r="6" spans="1:5" ht="18.75">
      <c r="A6" s="401"/>
      <c r="B6" s="401"/>
      <c r="C6" s="401"/>
      <c r="D6" s="401"/>
      <c r="E6" s="401"/>
    </row>
    <row r="7" spans="1:5" ht="18.75">
      <c r="A7" s="287" t="s">
        <v>464</v>
      </c>
      <c r="B7" s="288" t="s">
        <v>458</v>
      </c>
      <c r="C7" s="289"/>
      <c r="D7" s="290"/>
      <c r="E7" s="287"/>
    </row>
    <row r="8" spans="1:5" ht="18.75">
      <c r="A8" s="287"/>
      <c r="B8" s="291" t="s">
        <v>459</v>
      </c>
      <c r="C8" s="292"/>
      <c r="D8" s="290"/>
      <c r="E8" s="287"/>
    </row>
    <row r="9" spans="1:5" ht="18.75">
      <c r="A9" s="286"/>
      <c r="B9" s="293" t="s">
        <v>460</v>
      </c>
      <c r="C9" s="294">
        <v>362667</v>
      </c>
      <c r="D9" s="295">
        <v>0</v>
      </c>
      <c r="E9" s="286"/>
    </row>
    <row r="10" spans="1:5" ht="18.75">
      <c r="A10" s="296" t="s">
        <v>465</v>
      </c>
      <c r="B10" s="297" t="s">
        <v>461</v>
      </c>
      <c r="C10" s="298"/>
      <c r="D10" s="299"/>
      <c r="E10" s="296"/>
    </row>
    <row r="11" spans="1:5" ht="18.75">
      <c r="A11" s="287"/>
      <c r="B11" s="291" t="s">
        <v>459</v>
      </c>
      <c r="C11" s="292"/>
      <c r="D11" s="290"/>
      <c r="E11" s="287"/>
    </row>
    <row r="12" spans="1:5" ht="18.75">
      <c r="A12" s="286"/>
      <c r="B12" s="293" t="s">
        <v>460</v>
      </c>
      <c r="C12" s="294">
        <v>190780</v>
      </c>
      <c r="D12" s="295">
        <v>0</v>
      </c>
      <c r="E12" s="286"/>
    </row>
    <row r="13" spans="1:5" ht="18.75">
      <c r="A13" s="300" t="s">
        <v>466</v>
      </c>
      <c r="B13" s="301" t="s">
        <v>462</v>
      </c>
      <c r="C13" s="302"/>
      <c r="D13" s="303"/>
      <c r="E13" s="304"/>
    </row>
    <row r="14" spans="1:5" ht="18.75">
      <c r="A14" s="305"/>
      <c r="B14" s="306" t="s">
        <v>459</v>
      </c>
      <c r="C14" s="307"/>
      <c r="D14" s="308"/>
      <c r="E14" s="309"/>
    </row>
    <row r="15" spans="1:5" ht="18.75">
      <c r="A15" s="310"/>
      <c r="B15" s="293" t="s">
        <v>460</v>
      </c>
      <c r="C15" s="311">
        <v>120360</v>
      </c>
      <c r="D15" s="312">
        <v>0</v>
      </c>
      <c r="E15" s="313"/>
    </row>
    <row r="16" spans="1:5" ht="18.75">
      <c r="A16" s="300" t="s">
        <v>467</v>
      </c>
      <c r="B16" s="301" t="s">
        <v>463</v>
      </c>
      <c r="C16" s="302"/>
      <c r="D16" s="303"/>
      <c r="E16" s="304"/>
    </row>
    <row r="17" spans="1:5" ht="18.75">
      <c r="A17" s="305"/>
      <c r="B17" s="306" t="s">
        <v>459</v>
      </c>
      <c r="C17" s="307"/>
      <c r="D17" s="308"/>
      <c r="E17" s="309"/>
    </row>
    <row r="18" spans="1:5" ht="18.75">
      <c r="A18" s="309"/>
      <c r="B18" s="293" t="s">
        <v>460</v>
      </c>
      <c r="C18" s="307">
        <v>28170</v>
      </c>
      <c r="D18" s="308">
        <v>0</v>
      </c>
      <c r="E18" s="313"/>
    </row>
    <row r="19" spans="1:4" ht="19.5" thickBot="1">
      <c r="A19" s="273"/>
      <c r="B19" s="212" t="s">
        <v>186</v>
      </c>
      <c r="C19" s="314">
        <f>SUM(C7:C18)</f>
        <v>701977</v>
      </c>
      <c r="D19" s="315">
        <v>0</v>
      </c>
    </row>
    <row r="20" ht="19.5" thickTop="1"/>
    <row r="21" ht="18.75">
      <c r="A21" s="262"/>
    </row>
    <row r="22" ht="18.75">
      <c r="A22" s="262"/>
    </row>
    <row r="23" spans="1:2" ht="18.75">
      <c r="A23" s="262"/>
      <c r="B23" s="317"/>
    </row>
    <row r="24" ht="18.75">
      <c r="A24" s="262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B1:N19"/>
  <sheetViews>
    <sheetView zoomScale="85" zoomScaleNormal="85" zoomScalePageLayoutView="0" workbookViewId="0" topLeftCell="F1">
      <selection activeCell="I20" sqref="I20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14" ht="21">
      <c r="B1" s="379" t="s">
        <v>131</v>
      </c>
      <c r="C1" s="379"/>
      <c r="D1" s="379"/>
      <c r="E1" s="379"/>
      <c r="F1" s="379"/>
      <c r="G1" s="379"/>
      <c r="H1" s="32"/>
      <c r="I1" s="379" t="s">
        <v>131</v>
      </c>
      <c r="J1" s="379"/>
      <c r="K1" s="379"/>
      <c r="L1" s="379"/>
      <c r="M1" s="379"/>
      <c r="N1" s="379"/>
    </row>
    <row r="2" spans="2:14" ht="21">
      <c r="B2" s="379" t="s">
        <v>395</v>
      </c>
      <c r="C2" s="379"/>
      <c r="D2" s="379"/>
      <c r="E2" s="379"/>
      <c r="F2" s="379"/>
      <c r="G2" s="379"/>
      <c r="H2" s="32"/>
      <c r="I2" s="379" t="s">
        <v>468</v>
      </c>
      <c r="J2" s="379"/>
      <c r="K2" s="379"/>
      <c r="L2" s="379"/>
      <c r="M2" s="379"/>
      <c r="N2" s="379"/>
    </row>
    <row r="3" spans="2:14" ht="21">
      <c r="B3" s="379" t="s">
        <v>469</v>
      </c>
      <c r="C3" s="379"/>
      <c r="D3" s="379"/>
      <c r="E3" s="379"/>
      <c r="F3" s="379"/>
      <c r="G3" s="379"/>
      <c r="H3" s="32"/>
      <c r="I3" s="379" t="s">
        <v>469</v>
      </c>
      <c r="J3" s="379"/>
      <c r="K3" s="379"/>
      <c r="L3" s="379"/>
      <c r="M3" s="379"/>
      <c r="N3" s="379"/>
    </row>
    <row r="4" ht="12" customHeight="1"/>
    <row r="5" spans="2:14" ht="18.75">
      <c r="B5" s="271" t="s">
        <v>393</v>
      </c>
      <c r="C5" s="272" t="s">
        <v>16</v>
      </c>
      <c r="D5" s="273" t="s">
        <v>394</v>
      </c>
      <c r="E5" s="272" t="s">
        <v>194</v>
      </c>
      <c r="F5" s="406" t="s">
        <v>185</v>
      </c>
      <c r="G5" s="407"/>
      <c r="H5" s="6"/>
      <c r="I5" s="402" t="s">
        <v>184</v>
      </c>
      <c r="J5" s="403" t="s">
        <v>16</v>
      </c>
      <c r="K5" s="403"/>
      <c r="L5" s="404" t="s">
        <v>394</v>
      </c>
      <c r="M5" s="404" t="s">
        <v>194</v>
      </c>
      <c r="N5" s="405" t="s">
        <v>185</v>
      </c>
    </row>
    <row r="6" spans="2:14" ht="18.75">
      <c r="B6" s="274"/>
      <c r="C6" s="275"/>
      <c r="D6" s="276"/>
      <c r="E6" s="275"/>
      <c r="F6" s="274"/>
      <c r="G6" s="68"/>
      <c r="H6" s="5"/>
      <c r="I6" s="402"/>
      <c r="J6" s="267" t="s">
        <v>470</v>
      </c>
      <c r="K6" s="277" t="s">
        <v>471</v>
      </c>
      <c r="L6" s="404"/>
      <c r="M6" s="404"/>
      <c r="N6" s="405"/>
    </row>
    <row r="7" spans="2:14" ht="18.75">
      <c r="B7" s="22" t="s">
        <v>475</v>
      </c>
      <c r="C7" s="11">
        <v>1044000</v>
      </c>
      <c r="D7" s="227">
        <v>1036500</v>
      </c>
      <c r="E7" s="11">
        <f>C7-D7</f>
        <v>7500</v>
      </c>
      <c r="F7" s="22" t="s">
        <v>396</v>
      </c>
      <c r="G7" s="23"/>
      <c r="H7" s="5"/>
      <c r="I7" s="278" t="s">
        <v>472</v>
      </c>
      <c r="J7" s="279"/>
      <c r="K7" s="252"/>
      <c r="L7" s="279"/>
      <c r="M7" s="252"/>
      <c r="N7" s="238"/>
    </row>
    <row r="8" spans="2:14" ht="18.75">
      <c r="B8" s="22"/>
      <c r="C8" s="11"/>
      <c r="D8" s="227"/>
      <c r="E8" s="11"/>
      <c r="F8" s="22"/>
      <c r="G8" s="23"/>
      <c r="H8" s="5"/>
      <c r="I8" s="280" t="s">
        <v>473</v>
      </c>
      <c r="J8" s="11"/>
      <c r="K8" s="227"/>
      <c r="L8" s="11"/>
      <c r="M8" s="227"/>
      <c r="N8" s="22"/>
    </row>
    <row r="9" spans="2:14" ht="18.75">
      <c r="B9" s="22"/>
      <c r="C9" s="11"/>
      <c r="D9" s="227"/>
      <c r="E9" s="11"/>
      <c r="F9" s="22"/>
      <c r="G9" s="23"/>
      <c r="H9" s="5"/>
      <c r="I9" s="23" t="s">
        <v>474</v>
      </c>
      <c r="J9" s="11">
        <v>116346.5</v>
      </c>
      <c r="K9" s="227"/>
      <c r="L9" s="11">
        <v>116346.5</v>
      </c>
      <c r="M9" s="227">
        <f>J9-L9</f>
        <v>0</v>
      </c>
      <c r="N9" s="22"/>
    </row>
    <row r="10" spans="2:14" ht="18.75">
      <c r="B10" s="22"/>
      <c r="C10" s="11"/>
      <c r="D10" s="227"/>
      <c r="E10" s="11"/>
      <c r="F10" s="22"/>
      <c r="G10" s="23"/>
      <c r="H10" s="5"/>
      <c r="I10" s="23"/>
      <c r="J10" s="11"/>
      <c r="K10" s="227"/>
      <c r="L10" s="11"/>
      <c r="M10" s="227"/>
      <c r="N10" s="22"/>
    </row>
    <row r="11" spans="2:14" ht="18.75">
      <c r="B11" s="22"/>
      <c r="C11" s="11"/>
      <c r="D11" s="227"/>
      <c r="E11" s="11"/>
      <c r="F11" s="22"/>
      <c r="G11" s="23"/>
      <c r="H11" s="5"/>
      <c r="I11" s="280" t="s">
        <v>571</v>
      </c>
      <c r="J11" s="11"/>
      <c r="K11" s="227"/>
      <c r="L11" s="11"/>
      <c r="M11" s="227"/>
      <c r="N11" s="22"/>
    </row>
    <row r="12" spans="2:14" ht="18.75">
      <c r="B12" s="22"/>
      <c r="C12" s="11"/>
      <c r="D12" s="227"/>
      <c r="E12" s="11"/>
      <c r="F12" s="22"/>
      <c r="G12" s="23"/>
      <c r="H12" s="5"/>
      <c r="I12" s="280" t="s">
        <v>572</v>
      </c>
      <c r="J12" s="11"/>
      <c r="K12" s="227"/>
      <c r="L12" s="11"/>
      <c r="M12" s="227"/>
      <c r="N12" s="22"/>
    </row>
    <row r="13" spans="2:14" ht="18.75">
      <c r="B13" s="22"/>
      <c r="C13" s="11"/>
      <c r="D13" s="227"/>
      <c r="E13" s="11"/>
      <c r="F13" s="22"/>
      <c r="G13" s="23"/>
      <c r="H13" s="5"/>
      <c r="I13" s="23" t="s">
        <v>573</v>
      </c>
      <c r="J13" s="11"/>
      <c r="K13" s="227"/>
      <c r="L13" s="11"/>
      <c r="M13" s="227"/>
      <c r="N13" s="22"/>
    </row>
    <row r="14" spans="2:14" ht="18.75">
      <c r="B14" s="22"/>
      <c r="C14" s="11"/>
      <c r="D14" s="227"/>
      <c r="E14" s="11"/>
      <c r="F14" s="22"/>
      <c r="G14" s="23"/>
      <c r="H14" s="5"/>
      <c r="I14" s="23" t="s">
        <v>574</v>
      </c>
      <c r="J14" s="11">
        <v>198998</v>
      </c>
      <c r="K14" s="227"/>
      <c r="L14" s="11"/>
      <c r="M14" s="227">
        <v>198998</v>
      </c>
      <c r="N14" s="22"/>
    </row>
    <row r="15" spans="2:14" ht="18.75">
      <c r="B15" s="22"/>
      <c r="C15" s="11"/>
      <c r="D15" s="227"/>
      <c r="E15" s="11" t="s">
        <v>477</v>
      </c>
      <c r="F15" s="67"/>
      <c r="G15" s="68"/>
      <c r="H15" s="5"/>
      <c r="I15" s="23"/>
      <c r="J15" s="11"/>
      <c r="K15" s="227"/>
      <c r="L15" s="11"/>
      <c r="M15" s="227"/>
      <c r="N15" s="22"/>
    </row>
    <row r="16" spans="2:14" ht="19.5" thickBot="1">
      <c r="B16" s="281" t="s">
        <v>397</v>
      </c>
      <c r="C16" s="282">
        <f>SUM(C7:C15)</f>
        <v>1044000</v>
      </c>
      <c r="D16" s="283">
        <f>SUM(D7:D15)</f>
        <v>1036500</v>
      </c>
      <c r="E16" s="15">
        <f>SUM(E7:E15)</f>
        <v>7500</v>
      </c>
      <c r="F16" s="284"/>
      <c r="G16" s="285"/>
      <c r="H16" s="5"/>
      <c r="I16" s="68"/>
      <c r="J16" s="19"/>
      <c r="K16" s="228"/>
      <c r="L16" s="19"/>
      <c r="M16" s="228"/>
      <c r="N16" s="67"/>
    </row>
    <row r="17" spans="10:13" ht="20.25" thickBot="1" thickTop="1">
      <c r="J17" s="72">
        <f>SUM(J9:J16)</f>
        <v>315344.5</v>
      </c>
      <c r="K17" s="72">
        <f>SUM(K9:K16)</f>
        <v>0</v>
      </c>
      <c r="L17" s="72">
        <f>SUM(L9:L16)</f>
        <v>116346.5</v>
      </c>
      <c r="M17" s="72">
        <f>SUM(M9:M16)</f>
        <v>198998</v>
      </c>
    </row>
    <row r="18" spans="4:9" ht="19.5" thickTop="1">
      <c r="D18" s="248"/>
      <c r="E18" s="248"/>
      <c r="F18" s="248"/>
      <c r="G18" s="248"/>
      <c r="H18" s="248"/>
      <c r="I18" s="248"/>
    </row>
    <row r="19" spans="2:5" ht="21">
      <c r="B19" s="110"/>
      <c r="C19" s="110"/>
      <c r="D19" s="110"/>
      <c r="E19" s="110"/>
    </row>
  </sheetData>
  <sheetProtection/>
  <mergeCells count="12">
    <mergeCell ref="F5:G5"/>
    <mergeCell ref="B1:G1"/>
    <mergeCell ref="B2:G2"/>
    <mergeCell ref="B3:G3"/>
    <mergeCell ref="I1:N1"/>
    <mergeCell ref="I2:N2"/>
    <mergeCell ref="I3:N3"/>
    <mergeCell ref="I5:I6"/>
    <mergeCell ref="J5:K5"/>
    <mergeCell ref="L5:L6"/>
    <mergeCell ref="M5:M6"/>
    <mergeCell ref="N5:N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64"/>
  <sheetViews>
    <sheetView view="pageBreakPreview" zoomScaleSheetLayoutView="100" zoomScalePageLayoutView="0" workbookViewId="0" topLeftCell="A43">
      <selection activeCell="D69" sqref="D69"/>
    </sheetView>
  </sheetViews>
  <sheetFormatPr defaultColWidth="9.140625" defaultRowHeight="21.75"/>
  <cols>
    <col min="1" max="1" width="27.851562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498</v>
      </c>
      <c r="E1" s="5"/>
    </row>
    <row r="2" spans="1:5" ht="18.75">
      <c r="A2" s="5"/>
      <c r="B2" s="5"/>
      <c r="C2" s="5"/>
      <c r="D2" s="5" t="s">
        <v>528</v>
      </c>
      <c r="E2" s="5"/>
    </row>
    <row r="3" spans="1:5" ht="23.25">
      <c r="A3" s="373" t="s">
        <v>31</v>
      </c>
      <c r="B3" s="373"/>
      <c r="C3" s="373"/>
      <c r="D3" s="373"/>
      <c r="E3" s="373"/>
    </row>
    <row r="4" spans="1:5" ht="18.75">
      <c r="A4" s="17" t="s">
        <v>30</v>
      </c>
      <c r="B4" s="17"/>
      <c r="C4" s="17"/>
      <c r="D4" s="17"/>
      <c r="E4" s="17"/>
    </row>
    <row r="5" spans="1:5" ht="18.75">
      <c r="A5" s="374" t="s">
        <v>27</v>
      </c>
      <c r="B5" s="362"/>
      <c r="C5" s="2" t="s">
        <v>28</v>
      </c>
      <c r="D5" s="3" t="s">
        <v>23</v>
      </c>
      <c r="E5" s="3" t="s">
        <v>24</v>
      </c>
    </row>
    <row r="6" spans="1:5" ht="18.75">
      <c r="A6" s="62" t="s">
        <v>529</v>
      </c>
      <c r="B6" s="23"/>
      <c r="C6" s="63">
        <v>250</v>
      </c>
      <c r="D6" s="11">
        <v>2000</v>
      </c>
      <c r="E6" s="11"/>
    </row>
    <row r="7" spans="1:5" ht="18.75">
      <c r="A7" s="62"/>
      <c r="B7" s="23"/>
      <c r="C7" s="63"/>
      <c r="D7" s="11"/>
      <c r="E7" s="11"/>
    </row>
    <row r="8" spans="1:5" ht="18.75">
      <c r="A8" s="64" t="s">
        <v>530</v>
      </c>
      <c r="B8" s="23"/>
      <c r="C8" s="63">
        <v>90</v>
      </c>
      <c r="D8" s="11"/>
      <c r="E8" s="11">
        <v>2000</v>
      </c>
    </row>
    <row r="9" spans="1:5" ht="18.75">
      <c r="A9" s="64"/>
      <c r="B9" s="23"/>
      <c r="C9" s="63"/>
      <c r="D9" s="11"/>
      <c r="E9" s="11"/>
    </row>
    <row r="10" spans="1:5" ht="18.75">
      <c r="A10" s="65"/>
      <c r="B10" s="23"/>
      <c r="C10" s="63"/>
      <c r="D10" s="11"/>
      <c r="E10" s="11"/>
    </row>
    <row r="11" spans="1:5" ht="18.75">
      <c r="A11" s="65"/>
      <c r="B11" s="23"/>
      <c r="C11" s="63"/>
      <c r="D11" s="11"/>
      <c r="E11" s="11"/>
    </row>
    <row r="12" spans="1:5" ht="18.75">
      <c r="A12" s="65"/>
      <c r="B12" s="23"/>
      <c r="C12" s="63"/>
      <c r="D12" s="11"/>
      <c r="E12" s="11"/>
    </row>
    <row r="13" spans="1:5" ht="18.75">
      <c r="A13" s="65"/>
      <c r="B13" s="23"/>
      <c r="C13" s="63"/>
      <c r="D13" s="11"/>
      <c r="E13" s="11"/>
    </row>
    <row r="14" spans="1:5" ht="18.75">
      <c r="A14" s="65"/>
      <c r="B14" s="23"/>
      <c r="C14" s="63"/>
      <c r="D14" s="11"/>
      <c r="E14" s="11"/>
    </row>
    <row r="15" spans="1:5" ht="18.75">
      <c r="A15" s="65"/>
      <c r="B15" s="23"/>
      <c r="C15" s="63"/>
      <c r="D15" s="11"/>
      <c r="E15" s="11"/>
    </row>
    <row r="16" spans="1:5" ht="18.75">
      <c r="A16" s="65"/>
      <c r="B16" s="23"/>
      <c r="C16" s="63"/>
      <c r="D16" s="11"/>
      <c r="E16" s="11"/>
    </row>
    <row r="17" spans="1:5" ht="18.75">
      <c r="A17" s="65"/>
      <c r="B17" s="23"/>
      <c r="C17" s="63"/>
      <c r="D17" s="11"/>
      <c r="E17" s="11"/>
    </row>
    <row r="18" spans="1:5" ht="18.75">
      <c r="A18" s="65"/>
      <c r="B18" s="23"/>
      <c r="C18" s="63"/>
      <c r="D18" s="11"/>
      <c r="E18" s="11"/>
    </row>
    <row r="19" spans="1:5" ht="18.75">
      <c r="A19" s="65"/>
      <c r="B19" s="23"/>
      <c r="C19" s="63"/>
      <c r="D19" s="11"/>
      <c r="E19" s="11"/>
    </row>
    <row r="20" spans="1:5" ht="18.75">
      <c r="A20" s="65"/>
      <c r="B20" s="23"/>
      <c r="C20" s="63"/>
      <c r="D20" s="19"/>
      <c r="E20" s="19"/>
    </row>
    <row r="21" spans="1:5" ht="19.5" thickBot="1">
      <c r="A21" s="22"/>
      <c r="B21" s="23"/>
      <c r="C21" s="63"/>
      <c r="D21" s="66">
        <f>SUM(D6:D20)</f>
        <v>2000</v>
      </c>
      <c r="E21" s="66">
        <f>SUM(E6:E20)</f>
        <v>2000</v>
      </c>
    </row>
    <row r="22" spans="1:5" ht="19.5" thickTop="1">
      <c r="A22" s="22"/>
      <c r="B22" s="23"/>
      <c r="C22" s="63"/>
      <c r="D22" s="11"/>
      <c r="E22" s="11"/>
    </row>
    <row r="23" spans="1:5" ht="18.75">
      <c r="A23" s="22"/>
      <c r="B23" s="23"/>
      <c r="C23" s="63"/>
      <c r="D23" s="11"/>
      <c r="E23" s="11"/>
    </row>
    <row r="24" spans="1:5" ht="18.75">
      <c r="A24" s="67"/>
      <c r="B24" s="68"/>
      <c r="C24" s="69"/>
      <c r="D24" s="19"/>
      <c r="E24" s="19"/>
    </row>
    <row r="25" ht="18.75">
      <c r="A25" s="70" t="s">
        <v>478</v>
      </c>
    </row>
    <row r="26" ht="18.75">
      <c r="A26" s="71" t="s">
        <v>531</v>
      </c>
    </row>
    <row r="27" ht="18.75">
      <c r="A27" s="71"/>
    </row>
    <row r="28" ht="18.75">
      <c r="A28" s="71"/>
    </row>
    <row r="31" spans="1:5" ht="21">
      <c r="A31" s="58" t="s">
        <v>436</v>
      </c>
      <c r="B31" s="375" t="s">
        <v>437</v>
      </c>
      <c r="C31" s="376"/>
      <c r="D31" s="377" t="s">
        <v>0</v>
      </c>
      <c r="E31" s="378"/>
    </row>
    <row r="32" spans="1:5" ht="18.75">
      <c r="A32" s="5"/>
      <c r="B32" s="22"/>
      <c r="C32" s="23"/>
      <c r="D32" s="5"/>
      <c r="E32" s="5"/>
    </row>
    <row r="33" spans="1:5" ht="18.75">
      <c r="A33" s="24" t="s">
        <v>162</v>
      </c>
      <c r="B33" s="365" t="s">
        <v>216</v>
      </c>
      <c r="C33" s="366"/>
      <c r="D33" s="365" t="s">
        <v>162</v>
      </c>
      <c r="E33" s="369"/>
    </row>
    <row r="34" spans="1:5" ht="18.75">
      <c r="A34" s="25" t="s">
        <v>206</v>
      </c>
      <c r="B34" s="367" t="s">
        <v>223</v>
      </c>
      <c r="C34" s="368"/>
      <c r="D34" s="367" t="s">
        <v>206</v>
      </c>
      <c r="E34" s="370"/>
    </row>
    <row r="44" spans="1:5" ht="18.75">
      <c r="A44" s="5"/>
      <c r="B44" s="5"/>
      <c r="C44" s="5"/>
      <c r="D44" s="5" t="s">
        <v>527</v>
      </c>
      <c r="E44" s="5"/>
    </row>
    <row r="45" spans="1:5" ht="18.75">
      <c r="A45" s="5"/>
      <c r="B45" s="5"/>
      <c r="C45" s="5"/>
      <c r="D45" s="5" t="s">
        <v>499</v>
      </c>
      <c r="E45" s="5"/>
    </row>
    <row r="46" spans="1:5" ht="23.25">
      <c r="A46" s="373" t="s">
        <v>31</v>
      </c>
      <c r="B46" s="373"/>
      <c r="C46" s="373"/>
      <c r="D46" s="373"/>
      <c r="E46" s="373"/>
    </row>
    <row r="47" spans="1:5" ht="18.75">
      <c r="A47" s="17" t="s">
        <v>30</v>
      </c>
      <c r="B47" s="17"/>
      <c r="C47" s="17"/>
      <c r="D47" s="17"/>
      <c r="E47" s="17"/>
    </row>
    <row r="48" spans="1:5" ht="18.75">
      <c r="A48" s="374" t="s">
        <v>27</v>
      </c>
      <c r="B48" s="362"/>
      <c r="C48" s="2" t="s">
        <v>28</v>
      </c>
      <c r="D48" s="3" t="s">
        <v>23</v>
      </c>
      <c r="E48" s="3" t="s">
        <v>24</v>
      </c>
    </row>
    <row r="49" spans="1:5" ht="18.75">
      <c r="A49" s="62" t="s">
        <v>523</v>
      </c>
      <c r="B49" s="23"/>
      <c r="C49" s="63"/>
      <c r="D49" s="11">
        <v>193000</v>
      </c>
      <c r="E49" s="11"/>
    </row>
    <row r="50" spans="1:5" ht="18.75">
      <c r="A50" s="62" t="s">
        <v>524</v>
      </c>
      <c r="B50" s="23"/>
      <c r="C50" s="63"/>
      <c r="D50" s="11">
        <v>6000</v>
      </c>
      <c r="E50" s="11"/>
    </row>
    <row r="51" spans="1:5" ht="18.75">
      <c r="A51" s="62" t="s">
        <v>525</v>
      </c>
      <c r="B51" s="23"/>
      <c r="C51" s="63"/>
      <c r="D51" s="11">
        <v>6000</v>
      </c>
      <c r="E51" s="11"/>
    </row>
    <row r="52" spans="1:5" ht="18.75">
      <c r="A52" s="62"/>
      <c r="B52" s="23"/>
      <c r="C52" s="63"/>
      <c r="D52" s="11"/>
      <c r="E52" s="11"/>
    </row>
    <row r="53" spans="1:5" ht="18.75">
      <c r="A53" s="64" t="s">
        <v>526</v>
      </c>
      <c r="B53" s="23"/>
      <c r="C53" s="63"/>
      <c r="D53" s="11"/>
      <c r="E53" s="11">
        <f>SUM(D49:D51)</f>
        <v>205000</v>
      </c>
    </row>
    <row r="54" spans="1:5" ht="18.75">
      <c r="A54" s="64"/>
      <c r="B54" s="23"/>
      <c r="C54" s="63"/>
      <c r="D54" s="11"/>
      <c r="E54" s="11"/>
    </row>
    <row r="55" spans="1:5" ht="18.75">
      <c r="A55" s="65"/>
      <c r="B55" s="23"/>
      <c r="C55" s="63"/>
      <c r="D55" s="11"/>
      <c r="E55" s="11"/>
    </row>
    <row r="56" spans="1:5" ht="18.75">
      <c r="A56" s="65"/>
      <c r="B56" s="23"/>
      <c r="C56" s="63"/>
      <c r="D56" s="11"/>
      <c r="E56" s="11"/>
    </row>
    <row r="57" spans="1:5" ht="18.75">
      <c r="A57" s="65"/>
      <c r="B57" s="23"/>
      <c r="C57" s="63"/>
      <c r="D57" s="11"/>
      <c r="E57" s="11"/>
    </row>
    <row r="58" spans="1:5" ht="18.75">
      <c r="A58" s="65"/>
      <c r="B58" s="23"/>
      <c r="C58" s="63"/>
      <c r="D58" s="11"/>
      <c r="E58" s="11"/>
    </row>
    <row r="59" spans="1:5" ht="18.75">
      <c r="A59" s="65"/>
      <c r="B59" s="23"/>
      <c r="C59" s="63"/>
      <c r="D59" s="11"/>
      <c r="E59" s="11"/>
    </row>
    <row r="60" spans="1:5" ht="18.75">
      <c r="A60" s="65"/>
      <c r="B60" s="23"/>
      <c r="C60" s="63"/>
      <c r="D60" s="11"/>
      <c r="E60" s="11"/>
    </row>
    <row r="61" spans="1:5" ht="18.75">
      <c r="A61" s="65"/>
      <c r="B61" s="23"/>
      <c r="C61" s="63"/>
      <c r="D61" s="11"/>
      <c r="E61" s="11"/>
    </row>
    <row r="62" spans="1:5" ht="18.75">
      <c r="A62" s="65"/>
      <c r="B62" s="23"/>
      <c r="C62" s="63"/>
      <c r="D62" s="11"/>
      <c r="E62" s="11"/>
    </row>
    <row r="63" spans="1:5" ht="18.75">
      <c r="A63" s="65"/>
      <c r="B63" s="23"/>
      <c r="C63" s="63"/>
      <c r="D63" s="11"/>
      <c r="E63" s="11"/>
    </row>
    <row r="64" spans="1:5" ht="18.75">
      <c r="A64" s="65"/>
      <c r="B64" s="23"/>
      <c r="C64" s="63"/>
      <c r="D64" s="11"/>
      <c r="E64" s="11"/>
    </row>
    <row r="65" spans="1:5" ht="18.75">
      <c r="A65" s="65"/>
      <c r="B65" s="23"/>
      <c r="C65" s="63"/>
      <c r="D65" s="19"/>
      <c r="E65" s="19"/>
    </row>
    <row r="66" spans="1:5" ht="19.5" thickBot="1">
      <c r="A66" s="22"/>
      <c r="B66" s="23"/>
      <c r="C66" s="63"/>
      <c r="D66" s="66">
        <f>SUM(D49:D65)</f>
        <v>205000</v>
      </c>
      <c r="E66" s="66">
        <f>SUM(E49:E65)</f>
        <v>205000</v>
      </c>
    </row>
    <row r="67" spans="1:5" ht="19.5" thickTop="1">
      <c r="A67" s="22"/>
      <c r="B67" s="23"/>
      <c r="C67" s="63"/>
      <c r="D67" s="11"/>
      <c r="E67" s="11"/>
    </row>
    <row r="68" spans="1:5" ht="18.75">
      <c r="A68" s="22"/>
      <c r="B68" s="23"/>
      <c r="C68" s="63"/>
      <c r="D68" s="11"/>
      <c r="E68" s="11"/>
    </row>
    <row r="69" spans="1:5" ht="18.75">
      <c r="A69" s="67"/>
      <c r="B69" s="68"/>
      <c r="C69" s="69"/>
      <c r="D69" s="19"/>
      <c r="E69" s="19"/>
    </row>
    <row r="70" ht="18.75">
      <c r="A70" s="70" t="s">
        <v>478</v>
      </c>
    </row>
    <row r="71" ht="18.75">
      <c r="A71" s="71" t="s">
        <v>500</v>
      </c>
    </row>
    <row r="72" ht="18.75">
      <c r="A72" s="71" t="s">
        <v>501</v>
      </c>
    </row>
    <row r="73" ht="18.75">
      <c r="A73" s="71"/>
    </row>
    <row r="76" spans="1:5" ht="21">
      <c r="A76" s="58" t="s">
        <v>436</v>
      </c>
      <c r="B76" s="375" t="s">
        <v>437</v>
      </c>
      <c r="C76" s="376"/>
      <c r="D76" s="377" t="s">
        <v>0</v>
      </c>
      <c r="E76" s="378"/>
    </row>
    <row r="77" spans="1:5" ht="18.75">
      <c r="A77" s="5"/>
      <c r="B77" s="22"/>
      <c r="C77" s="23"/>
      <c r="D77" s="5"/>
      <c r="E77" s="5"/>
    </row>
    <row r="78" spans="1:5" ht="18.75">
      <c r="A78" s="24" t="s">
        <v>162</v>
      </c>
      <c r="B78" s="365" t="s">
        <v>216</v>
      </c>
      <c r="C78" s="366"/>
      <c r="D78" s="365" t="s">
        <v>162</v>
      </c>
      <c r="E78" s="369"/>
    </row>
    <row r="79" spans="1:5" ht="18.75">
      <c r="A79" s="25" t="s">
        <v>206</v>
      </c>
      <c r="B79" s="367" t="s">
        <v>223</v>
      </c>
      <c r="C79" s="368"/>
      <c r="D79" s="367" t="s">
        <v>206</v>
      </c>
      <c r="E79" s="370"/>
    </row>
    <row r="80" spans="1:5" ht="18.75">
      <c r="A80" s="24"/>
      <c r="B80" s="24"/>
      <c r="C80" s="24"/>
      <c r="D80" s="24"/>
      <c r="E80" s="24"/>
    </row>
    <row r="81" spans="1:5" ht="18.75">
      <c r="A81" s="24"/>
      <c r="B81" s="24"/>
      <c r="C81" s="24"/>
      <c r="D81" s="24"/>
      <c r="E81" s="24"/>
    </row>
    <row r="82" spans="1:5" ht="18.75">
      <c r="A82" s="24"/>
      <c r="B82" s="24"/>
      <c r="C82" s="24"/>
      <c r="D82" s="24"/>
      <c r="E82" s="24"/>
    </row>
    <row r="83" spans="1:5" ht="18.75">
      <c r="A83" s="24"/>
      <c r="B83" s="24"/>
      <c r="C83" s="24"/>
      <c r="D83" s="24"/>
      <c r="E83" s="24"/>
    </row>
    <row r="84" spans="1:5" ht="18.75">
      <c r="A84" s="24"/>
      <c r="B84" s="24"/>
      <c r="C84" s="24"/>
      <c r="D84" s="24"/>
      <c r="E84" s="24"/>
    </row>
    <row r="85" spans="1:5" ht="18.75">
      <c r="A85" s="24"/>
      <c r="B85" s="24"/>
      <c r="C85" s="24"/>
      <c r="D85" s="24"/>
      <c r="E85" s="24"/>
    </row>
    <row r="86" spans="1:5" ht="18.75">
      <c r="A86" s="24"/>
      <c r="B86" s="24"/>
      <c r="C86" s="24"/>
      <c r="D86" s="24"/>
      <c r="E86" s="24"/>
    </row>
    <row r="87" spans="1:5" ht="18.75">
      <c r="A87" s="5"/>
      <c r="B87" s="5"/>
      <c r="C87" s="5"/>
      <c r="D87" s="5" t="s">
        <v>532</v>
      </c>
      <c r="E87" s="5"/>
    </row>
    <row r="88" spans="1:5" ht="18.75">
      <c r="A88" s="5"/>
      <c r="B88" s="5"/>
      <c r="C88" s="5"/>
      <c r="D88" s="5" t="s">
        <v>533</v>
      </c>
      <c r="E88" s="5"/>
    </row>
    <row r="89" spans="1:5" ht="23.25">
      <c r="A89" s="373" t="s">
        <v>31</v>
      </c>
      <c r="B89" s="373"/>
      <c r="C89" s="373"/>
      <c r="D89" s="373"/>
      <c r="E89" s="373"/>
    </row>
    <row r="90" spans="1:5" ht="18.75">
      <c r="A90" s="17" t="s">
        <v>30</v>
      </c>
      <c r="B90" s="17"/>
      <c r="C90" s="17"/>
      <c r="D90" s="17"/>
      <c r="E90" s="17"/>
    </row>
    <row r="91" spans="1:5" ht="18.75">
      <c r="A91" s="374" t="s">
        <v>27</v>
      </c>
      <c r="B91" s="362"/>
      <c r="C91" s="2" t="s">
        <v>28</v>
      </c>
      <c r="D91" s="3" t="s">
        <v>23</v>
      </c>
      <c r="E91" s="3" t="s">
        <v>24</v>
      </c>
    </row>
    <row r="92" spans="1:5" ht="18.75">
      <c r="A92" s="62" t="s">
        <v>534</v>
      </c>
      <c r="B92" s="23"/>
      <c r="C92" s="63">
        <v>22</v>
      </c>
      <c r="D92" s="11">
        <v>1400000</v>
      </c>
      <c r="E92" s="11"/>
    </row>
    <row r="93" spans="1:5" ht="18.75">
      <c r="A93" s="62"/>
      <c r="B93" s="23"/>
      <c r="C93" s="63"/>
      <c r="D93" s="11"/>
      <c r="E93" s="11"/>
    </row>
    <row r="94" spans="1:5" ht="18.75">
      <c r="A94" s="64" t="s">
        <v>535</v>
      </c>
      <c r="B94" s="23"/>
      <c r="C94" s="63">
        <v>21</v>
      </c>
      <c r="D94" s="11"/>
      <c r="E94" s="11">
        <v>1400000</v>
      </c>
    </row>
    <row r="95" spans="1:5" ht="18.75">
      <c r="A95" s="64"/>
      <c r="B95" s="23"/>
      <c r="C95" s="63"/>
      <c r="D95" s="11"/>
      <c r="E95" s="11"/>
    </row>
    <row r="96" spans="1:5" ht="18.75">
      <c r="A96" s="65"/>
      <c r="B96" s="23"/>
      <c r="C96" s="63"/>
      <c r="D96" s="11"/>
      <c r="E96" s="11"/>
    </row>
    <row r="97" spans="1:5" ht="18.75">
      <c r="A97" s="65"/>
      <c r="B97" s="23"/>
      <c r="C97" s="63"/>
      <c r="D97" s="11"/>
      <c r="E97" s="11"/>
    </row>
    <row r="98" spans="1:5" ht="18.75">
      <c r="A98" s="65"/>
      <c r="B98" s="23"/>
      <c r="C98" s="63"/>
      <c r="D98" s="11"/>
      <c r="E98" s="11"/>
    </row>
    <row r="99" spans="1:5" ht="18.75">
      <c r="A99" s="65"/>
      <c r="B99" s="23"/>
      <c r="C99" s="63"/>
      <c r="D99" s="11"/>
      <c r="E99" s="11"/>
    </row>
    <row r="100" spans="1:5" ht="18.75">
      <c r="A100" s="65"/>
      <c r="B100" s="23"/>
      <c r="C100" s="63"/>
      <c r="D100" s="11"/>
      <c r="E100" s="11"/>
    </row>
    <row r="101" spans="1:5" ht="18.75">
      <c r="A101" s="65"/>
      <c r="B101" s="23"/>
      <c r="C101" s="63"/>
      <c r="D101" s="11"/>
      <c r="E101" s="11"/>
    </row>
    <row r="102" spans="1:5" ht="18.75">
      <c r="A102" s="65"/>
      <c r="B102" s="23"/>
      <c r="C102" s="63"/>
      <c r="D102" s="11"/>
      <c r="E102" s="11"/>
    </row>
    <row r="103" spans="1:5" ht="18.75">
      <c r="A103" s="65"/>
      <c r="B103" s="23"/>
      <c r="C103" s="63"/>
      <c r="D103" s="11"/>
      <c r="E103" s="11"/>
    </row>
    <row r="104" spans="1:5" ht="18.75">
      <c r="A104" s="65"/>
      <c r="B104" s="23"/>
      <c r="C104" s="63"/>
      <c r="D104" s="11"/>
      <c r="E104" s="11"/>
    </row>
    <row r="105" spans="1:5" ht="18.75">
      <c r="A105" s="65"/>
      <c r="B105" s="23"/>
      <c r="C105" s="63"/>
      <c r="D105" s="11"/>
      <c r="E105" s="11"/>
    </row>
    <row r="106" spans="1:5" ht="18.75">
      <c r="A106" s="65"/>
      <c r="B106" s="23"/>
      <c r="C106" s="63"/>
      <c r="D106" s="19"/>
      <c r="E106" s="19"/>
    </row>
    <row r="107" spans="1:5" ht="19.5" thickBot="1">
      <c r="A107" s="22"/>
      <c r="B107" s="23"/>
      <c r="C107" s="63"/>
      <c r="D107" s="66">
        <f>SUM(D92:D106)</f>
        <v>1400000</v>
      </c>
      <c r="E107" s="66">
        <f>SUM(E92:E106)</f>
        <v>1400000</v>
      </c>
    </row>
    <row r="108" spans="1:5" ht="19.5" thickTop="1">
      <c r="A108" s="22"/>
      <c r="B108" s="23"/>
      <c r="C108" s="63"/>
      <c r="D108" s="11"/>
      <c r="E108" s="11"/>
    </row>
    <row r="109" spans="1:5" ht="18.75">
      <c r="A109" s="22"/>
      <c r="B109" s="23"/>
      <c r="C109" s="63"/>
      <c r="D109" s="11"/>
      <c r="E109" s="11"/>
    </row>
    <row r="110" spans="1:5" ht="18.75">
      <c r="A110" s="67"/>
      <c r="B110" s="68"/>
      <c r="C110" s="69"/>
      <c r="D110" s="19"/>
      <c r="E110" s="19"/>
    </row>
    <row r="111" ht="18.75">
      <c r="A111" s="70" t="s">
        <v>478</v>
      </c>
    </row>
    <row r="112" ht="18.75">
      <c r="A112" s="71" t="s">
        <v>536</v>
      </c>
    </row>
    <row r="113" ht="18.75">
      <c r="A113" s="71"/>
    </row>
    <row r="114" ht="18.75">
      <c r="A114" s="71"/>
    </row>
    <row r="117" spans="1:5" ht="21">
      <c r="A117" s="58" t="s">
        <v>436</v>
      </c>
      <c r="B117" s="375" t="s">
        <v>437</v>
      </c>
      <c r="C117" s="376"/>
      <c r="D117" s="377" t="s">
        <v>0</v>
      </c>
      <c r="E117" s="378"/>
    </row>
    <row r="118" spans="1:5" ht="18.75">
      <c r="A118" s="5"/>
      <c r="B118" s="22"/>
      <c r="C118" s="23"/>
      <c r="D118" s="5"/>
      <c r="E118" s="5"/>
    </row>
    <row r="119" spans="1:5" ht="18.75">
      <c r="A119" s="24" t="s">
        <v>162</v>
      </c>
      <c r="B119" s="365" t="s">
        <v>216</v>
      </c>
      <c r="C119" s="366"/>
      <c r="D119" s="365" t="s">
        <v>162</v>
      </c>
      <c r="E119" s="369"/>
    </row>
    <row r="120" spans="1:5" ht="18.75">
      <c r="A120" s="25" t="s">
        <v>206</v>
      </c>
      <c r="B120" s="367" t="s">
        <v>223</v>
      </c>
      <c r="C120" s="368"/>
      <c r="D120" s="367" t="s">
        <v>206</v>
      </c>
      <c r="E120" s="370"/>
    </row>
    <row r="130" spans="1:5" ht="18.75">
      <c r="A130" s="5"/>
      <c r="B130" s="5"/>
      <c r="C130" s="5"/>
      <c r="D130" s="5" t="s">
        <v>537</v>
      </c>
      <c r="E130" s="5"/>
    </row>
    <row r="131" spans="1:5" ht="18.75">
      <c r="A131" s="5"/>
      <c r="B131" s="5"/>
      <c r="C131" s="5"/>
      <c r="D131" s="5" t="s">
        <v>538</v>
      </c>
      <c r="E131" s="5"/>
    </row>
    <row r="132" spans="1:5" ht="23.25">
      <c r="A132" s="373" t="s">
        <v>31</v>
      </c>
      <c r="B132" s="373"/>
      <c r="C132" s="373"/>
      <c r="D132" s="373"/>
      <c r="E132" s="373"/>
    </row>
    <row r="133" spans="1:5" ht="18.75">
      <c r="A133" s="17" t="s">
        <v>30</v>
      </c>
      <c r="B133" s="17"/>
      <c r="C133" s="17"/>
      <c r="D133" s="17"/>
      <c r="E133" s="17"/>
    </row>
    <row r="134" spans="1:5" ht="18.75">
      <c r="A134" s="374" t="s">
        <v>27</v>
      </c>
      <c r="B134" s="362"/>
      <c r="C134" s="2" t="s">
        <v>28</v>
      </c>
      <c r="D134" s="3" t="s">
        <v>23</v>
      </c>
      <c r="E134" s="3" t="s">
        <v>24</v>
      </c>
    </row>
    <row r="135" spans="1:5" ht="18.75">
      <c r="A135" s="62" t="s">
        <v>523</v>
      </c>
      <c r="B135" s="23"/>
      <c r="C135" s="63"/>
      <c r="D135" s="11">
        <v>191000</v>
      </c>
      <c r="E135" s="11"/>
    </row>
    <row r="136" spans="1:5" ht="18.75">
      <c r="A136" s="62" t="s">
        <v>524</v>
      </c>
      <c r="B136" s="23"/>
      <c r="C136" s="63"/>
      <c r="D136" s="11">
        <v>6000</v>
      </c>
      <c r="E136" s="11"/>
    </row>
    <row r="137" spans="1:5" ht="18.75">
      <c r="A137" s="62"/>
      <c r="B137" s="23"/>
      <c r="C137" s="63"/>
      <c r="D137" s="11"/>
      <c r="E137" s="11"/>
    </row>
    <row r="138" spans="1:5" ht="18.75">
      <c r="A138" s="64" t="s">
        <v>526</v>
      </c>
      <c r="B138" s="23"/>
      <c r="C138" s="63"/>
      <c r="D138" s="11"/>
      <c r="E138" s="11">
        <v>197000</v>
      </c>
    </row>
    <row r="139" spans="1:5" ht="18.75">
      <c r="A139" s="64"/>
      <c r="B139" s="23"/>
      <c r="C139" s="63"/>
      <c r="D139" s="11"/>
      <c r="E139" s="11"/>
    </row>
    <row r="140" spans="1:5" ht="18.75">
      <c r="A140" s="65"/>
      <c r="B140" s="23"/>
      <c r="C140" s="63"/>
      <c r="D140" s="11"/>
      <c r="E140" s="11"/>
    </row>
    <row r="141" spans="1:5" ht="18.75">
      <c r="A141" s="65"/>
      <c r="B141" s="23"/>
      <c r="C141" s="63"/>
      <c r="D141" s="11"/>
      <c r="E141" s="11"/>
    </row>
    <row r="142" spans="1:5" ht="18.75">
      <c r="A142" s="65"/>
      <c r="B142" s="23"/>
      <c r="C142" s="63"/>
      <c r="D142" s="11"/>
      <c r="E142" s="11"/>
    </row>
    <row r="143" spans="1:5" ht="18.75">
      <c r="A143" s="65"/>
      <c r="B143" s="23"/>
      <c r="C143" s="63"/>
      <c r="D143" s="11"/>
      <c r="E143" s="11"/>
    </row>
    <row r="144" spans="1:5" ht="18.75">
      <c r="A144" s="65"/>
      <c r="B144" s="23"/>
      <c r="C144" s="63"/>
      <c r="D144" s="11"/>
      <c r="E144" s="11"/>
    </row>
    <row r="145" spans="1:5" ht="18.75">
      <c r="A145" s="65"/>
      <c r="B145" s="23"/>
      <c r="C145" s="63"/>
      <c r="D145" s="11"/>
      <c r="E145" s="11"/>
    </row>
    <row r="146" spans="1:5" ht="18.75">
      <c r="A146" s="65"/>
      <c r="B146" s="23"/>
      <c r="C146" s="63"/>
      <c r="D146" s="11"/>
      <c r="E146" s="11"/>
    </row>
    <row r="147" spans="1:5" ht="18.75">
      <c r="A147" s="65"/>
      <c r="B147" s="23"/>
      <c r="C147" s="63"/>
      <c r="D147" s="11"/>
      <c r="E147" s="11"/>
    </row>
    <row r="148" spans="1:5" ht="18.75">
      <c r="A148" s="65"/>
      <c r="B148" s="23"/>
      <c r="C148" s="63"/>
      <c r="D148" s="11"/>
      <c r="E148" s="11"/>
    </row>
    <row r="149" spans="1:5" ht="18.75">
      <c r="A149" s="65"/>
      <c r="B149" s="23"/>
      <c r="C149" s="63"/>
      <c r="D149" s="11"/>
      <c r="E149" s="11"/>
    </row>
    <row r="150" spans="1:5" ht="18.75">
      <c r="A150" s="65"/>
      <c r="B150" s="23"/>
      <c r="C150" s="63"/>
      <c r="D150" s="19"/>
      <c r="E150" s="19"/>
    </row>
    <row r="151" spans="1:5" ht="19.5" thickBot="1">
      <c r="A151" s="22"/>
      <c r="B151" s="23"/>
      <c r="C151" s="63"/>
      <c r="D151" s="66">
        <f>SUM(D135:D150)</f>
        <v>197000</v>
      </c>
      <c r="E151" s="66">
        <f>SUM(E135:E150)</f>
        <v>197000</v>
      </c>
    </row>
    <row r="152" spans="1:5" ht="19.5" thickTop="1">
      <c r="A152" s="22"/>
      <c r="B152" s="23"/>
      <c r="C152" s="63"/>
      <c r="D152" s="11"/>
      <c r="E152" s="11"/>
    </row>
    <row r="153" spans="1:5" ht="18.75">
      <c r="A153" s="22"/>
      <c r="B153" s="23"/>
      <c r="C153" s="63"/>
      <c r="D153" s="11"/>
      <c r="E153" s="11"/>
    </row>
    <row r="154" spans="1:5" ht="18.75">
      <c r="A154" s="67"/>
      <c r="B154" s="68"/>
      <c r="C154" s="69"/>
      <c r="D154" s="19"/>
      <c r="E154" s="19"/>
    </row>
    <row r="155" ht="18.75">
      <c r="A155" s="70" t="s">
        <v>478</v>
      </c>
    </row>
    <row r="156" ht="18.75">
      <c r="A156" s="71" t="s">
        <v>500</v>
      </c>
    </row>
    <row r="157" ht="18.75">
      <c r="A157" s="71" t="s">
        <v>539</v>
      </c>
    </row>
    <row r="158" ht="18.75">
      <c r="A158" s="71"/>
    </row>
    <row r="161" spans="1:5" ht="21">
      <c r="A161" s="58" t="s">
        <v>436</v>
      </c>
      <c r="B161" s="375" t="s">
        <v>437</v>
      </c>
      <c r="C161" s="376"/>
      <c r="D161" s="377" t="s">
        <v>0</v>
      </c>
      <c r="E161" s="378"/>
    </row>
    <row r="162" spans="1:5" ht="18.75">
      <c r="A162" s="5"/>
      <c r="B162" s="22"/>
      <c r="C162" s="23"/>
      <c r="D162" s="5"/>
      <c r="E162" s="5"/>
    </row>
    <row r="163" spans="1:5" ht="18.75">
      <c r="A163" s="24" t="s">
        <v>162</v>
      </c>
      <c r="B163" s="365" t="s">
        <v>216</v>
      </c>
      <c r="C163" s="366"/>
      <c r="D163" s="365" t="s">
        <v>162</v>
      </c>
      <c r="E163" s="369"/>
    </row>
    <row r="164" spans="1:5" ht="18.75">
      <c r="A164" s="25" t="s">
        <v>206</v>
      </c>
      <c r="B164" s="367" t="s">
        <v>223</v>
      </c>
      <c r="C164" s="368"/>
      <c r="D164" s="367" t="s">
        <v>206</v>
      </c>
      <c r="E164" s="370"/>
    </row>
  </sheetData>
  <sheetProtection/>
  <mergeCells count="32">
    <mergeCell ref="B79:C79"/>
    <mergeCell ref="D79:E79"/>
    <mergeCell ref="A46:E46"/>
    <mergeCell ref="A48:B48"/>
    <mergeCell ref="B76:C76"/>
    <mergeCell ref="B78:C78"/>
    <mergeCell ref="D78:E78"/>
    <mergeCell ref="D76:E76"/>
    <mergeCell ref="B33:C33"/>
    <mergeCell ref="D33:E33"/>
    <mergeCell ref="B34:C34"/>
    <mergeCell ref="D34:E34"/>
    <mergeCell ref="A3:E3"/>
    <mergeCell ref="A5:B5"/>
    <mergeCell ref="B31:C31"/>
    <mergeCell ref="D31:E31"/>
    <mergeCell ref="B119:C119"/>
    <mergeCell ref="D119:E119"/>
    <mergeCell ref="B120:C120"/>
    <mergeCell ref="D120:E120"/>
    <mergeCell ref="A89:E89"/>
    <mergeCell ref="A91:B91"/>
    <mergeCell ref="B117:C117"/>
    <mergeCell ref="D117:E117"/>
    <mergeCell ref="B163:C163"/>
    <mergeCell ref="D163:E163"/>
    <mergeCell ref="B164:C164"/>
    <mergeCell ref="D164:E164"/>
    <mergeCell ref="A132:E132"/>
    <mergeCell ref="A134:B134"/>
    <mergeCell ref="B161:C161"/>
    <mergeCell ref="D161:E161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H125"/>
  <sheetViews>
    <sheetView zoomScalePageLayoutView="0" workbookViewId="0" topLeftCell="A33">
      <selection activeCell="G52" sqref="G52"/>
    </sheetView>
  </sheetViews>
  <sheetFormatPr defaultColWidth="9.140625" defaultRowHeight="21.75"/>
  <cols>
    <col min="1" max="1" width="8.28125" style="26" customWidth="1"/>
    <col min="2" max="2" width="39.140625" style="26" customWidth="1"/>
    <col min="3" max="3" width="11.7109375" style="26" customWidth="1"/>
    <col min="4" max="5" width="21.421875" style="107" customWidth="1"/>
    <col min="6" max="6" width="4.8515625" style="26" customWidth="1"/>
    <col min="7" max="7" width="13.00390625" style="73" customWidth="1"/>
    <col min="8" max="8" width="13.8515625" style="26" customWidth="1"/>
    <col min="9" max="16384" width="9.140625" style="26" customWidth="1"/>
  </cols>
  <sheetData>
    <row r="1" spans="2:5" ht="18" customHeight="1">
      <c r="B1" s="359" t="s">
        <v>124</v>
      </c>
      <c r="C1" s="359"/>
      <c r="D1" s="359"/>
      <c r="E1" s="359"/>
    </row>
    <row r="2" spans="2:5" ht="18" customHeight="1">
      <c r="B2" s="359" t="s">
        <v>105</v>
      </c>
      <c r="C2" s="359"/>
      <c r="D2" s="359"/>
      <c r="E2" s="359"/>
    </row>
    <row r="3" spans="2:5" ht="18" customHeight="1">
      <c r="B3" s="359" t="s">
        <v>559</v>
      </c>
      <c r="C3" s="359"/>
      <c r="D3" s="359"/>
      <c r="E3" s="359"/>
    </row>
    <row r="4" spans="2:5" ht="5.25" customHeight="1">
      <c r="B4" s="51"/>
      <c r="C4" s="51"/>
      <c r="D4" s="74"/>
      <c r="E4" s="75"/>
    </row>
    <row r="5" spans="2:5" ht="6.75" customHeight="1">
      <c r="B5" s="76"/>
      <c r="C5" s="77"/>
      <c r="D5" s="78"/>
      <c r="E5" s="78"/>
    </row>
    <row r="6" spans="2:5" ht="15.75">
      <c r="B6" s="79" t="s">
        <v>27</v>
      </c>
      <c r="C6" s="79" t="s">
        <v>18</v>
      </c>
      <c r="D6" s="80" t="s">
        <v>32</v>
      </c>
      <c r="E6" s="80" t="s">
        <v>24</v>
      </c>
    </row>
    <row r="7" spans="2:5" ht="15.75">
      <c r="B7" s="81"/>
      <c r="C7" s="82" t="s">
        <v>19</v>
      </c>
      <c r="D7" s="83"/>
      <c r="E7" s="83"/>
    </row>
    <row r="8" spans="2:5" ht="15.75">
      <c r="B8" s="84" t="s">
        <v>111</v>
      </c>
      <c r="C8" s="85" t="s">
        <v>112</v>
      </c>
      <c r="D8" s="86">
        <f>'กระดาษทำการงบทดลอง '!I8</f>
        <v>0</v>
      </c>
      <c r="E8" s="87"/>
    </row>
    <row r="9" spans="2:8" ht="15.75">
      <c r="B9" s="84" t="s">
        <v>125</v>
      </c>
      <c r="C9" s="31">
        <v>21</v>
      </c>
      <c r="D9" s="86">
        <f>'กระดาษทำการงบทดลอง '!I9</f>
        <v>252774.75</v>
      </c>
      <c r="E9" s="88"/>
      <c r="H9" s="89">
        <f>SUM(D8:D13)</f>
        <v>11188778.07</v>
      </c>
    </row>
    <row r="10" spans="2:8" ht="15.75">
      <c r="B10" s="84" t="s">
        <v>202</v>
      </c>
      <c r="C10" s="31">
        <v>22</v>
      </c>
      <c r="D10" s="86">
        <f>'กระดาษทำการงบทดลอง '!I10</f>
        <v>8058507.96</v>
      </c>
      <c r="E10" s="88"/>
      <c r="H10" s="89"/>
    </row>
    <row r="11" spans="2:8" ht="15.75">
      <c r="B11" s="49" t="s">
        <v>126</v>
      </c>
      <c r="C11" s="31">
        <v>22</v>
      </c>
      <c r="D11" s="86">
        <f>'กระดาษทำการงบทดลอง '!I11</f>
        <v>2077342.1300000001</v>
      </c>
      <c r="E11" s="88"/>
      <c r="H11" s="89"/>
    </row>
    <row r="12" spans="2:8" ht="15.75">
      <c r="B12" s="49" t="s">
        <v>127</v>
      </c>
      <c r="C12" s="31">
        <v>22</v>
      </c>
      <c r="D12" s="86">
        <f>'กระดาษทำการงบทดลอง '!I12</f>
        <v>780673.06</v>
      </c>
      <c r="E12" s="88"/>
      <c r="H12" s="89"/>
    </row>
    <row r="13" spans="2:8" ht="15.75">
      <c r="B13" s="49" t="s">
        <v>128</v>
      </c>
      <c r="C13" s="31">
        <v>22</v>
      </c>
      <c r="D13" s="86">
        <f>'กระดาษทำการงบทดลอง '!I13</f>
        <v>19480.17</v>
      </c>
      <c r="E13" s="88"/>
      <c r="H13" s="89">
        <f>H9-H12</f>
        <v>11188778.07</v>
      </c>
    </row>
    <row r="14" spans="2:8" ht="15.75">
      <c r="B14" s="49" t="s">
        <v>391</v>
      </c>
      <c r="C14" s="31">
        <v>90</v>
      </c>
      <c r="D14" s="86">
        <f>'กระดาษทำการงบทดลอง '!I14</f>
        <v>1956.69</v>
      </c>
      <c r="E14" s="88"/>
      <c r="H14" s="89"/>
    </row>
    <row r="15" spans="2:5" ht="15.75">
      <c r="B15" s="84" t="s">
        <v>392</v>
      </c>
      <c r="C15" s="31"/>
      <c r="D15" s="86">
        <f>'กระดาษทำการงบทดลอง '!I15</f>
        <v>241056</v>
      </c>
      <c r="E15" s="88"/>
    </row>
    <row r="16" spans="2:8" ht="15.75">
      <c r="B16" s="49" t="s">
        <v>134</v>
      </c>
      <c r="C16" s="31">
        <v>90</v>
      </c>
      <c r="D16" s="86">
        <f>'กระดาษทำการงบทดลอง '!I16</f>
        <v>0</v>
      </c>
      <c r="E16" s="88"/>
      <c r="H16" s="89">
        <f>SUM(D9:D13)</f>
        <v>11188778.07</v>
      </c>
    </row>
    <row r="17" spans="2:8" ht="15.75">
      <c r="B17" s="49" t="s">
        <v>452</v>
      </c>
      <c r="C17" s="31"/>
      <c r="D17" s="86">
        <f>'กระดาษทำการงบทดลอง '!I17</f>
        <v>248500</v>
      </c>
      <c r="E17" s="88"/>
      <c r="H17" s="89"/>
    </row>
    <row r="18" spans="2:5" ht="15.75">
      <c r="B18" s="49" t="s">
        <v>118</v>
      </c>
      <c r="C18" s="31">
        <v>0</v>
      </c>
      <c r="D18" s="86">
        <f>'กระดาษทำการงบทดลอง '!I18</f>
        <v>11082</v>
      </c>
      <c r="E18" s="88"/>
    </row>
    <row r="19" spans="2:5" ht="15.75">
      <c r="B19" s="49" t="s">
        <v>70</v>
      </c>
      <c r="C19" s="31">
        <v>100</v>
      </c>
      <c r="D19" s="86">
        <f>'กระดาษทำการงบทดลอง '!I19</f>
        <v>458700</v>
      </c>
      <c r="E19" s="88"/>
    </row>
    <row r="20" spans="2:5" ht="15.75">
      <c r="B20" s="49" t="s">
        <v>71</v>
      </c>
      <c r="C20" s="31">
        <v>120</v>
      </c>
      <c r="D20" s="86">
        <f>'กระดาษทำการงบทดลอง '!I20</f>
        <v>16880</v>
      </c>
      <c r="E20" s="88"/>
    </row>
    <row r="21" spans="2:5" ht="15.75">
      <c r="B21" s="49" t="s">
        <v>72</v>
      </c>
      <c r="C21" s="90">
        <v>130</v>
      </c>
      <c r="D21" s="86">
        <f>'กระดาษทำการงบทดลอง '!I21</f>
        <v>146040</v>
      </c>
      <c r="E21" s="88"/>
    </row>
    <row r="22" spans="2:5" ht="15.75">
      <c r="B22" s="49" t="s">
        <v>73</v>
      </c>
      <c r="C22" s="90">
        <v>200</v>
      </c>
      <c r="D22" s="86">
        <f>'กระดาษทำการงบทดลอง '!I22</f>
        <v>229133.5</v>
      </c>
      <c r="E22" s="88"/>
    </row>
    <row r="23" spans="2:5" ht="15.75">
      <c r="B23" s="49" t="s">
        <v>74</v>
      </c>
      <c r="C23" s="90">
        <v>250</v>
      </c>
      <c r="D23" s="86">
        <f>'กระดาษทำการงบทดลอง '!I23</f>
        <v>33461.06</v>
      </c>
      <c r="E23" s="88"/>
    </row>
    <row r="24" spans="2:5" ht="15.75">
      <c r="B24" s="49" t="s">
        <v>75</v>
      </c>
      <c r="C24" s="90">
        <v>270</v>
      </c>
      <c r="D24" s="86">
        <f>'กระดาษทำการงบทดลอง '!I24</f>
        <v>44862.05</v>
      </c>
      <c r="E24" s="88"/>
    </row>
    <row r="25" spans="2:5" ht="15.75">
      <c r="B25" s="49" t="s">
        <v>76</v>
      </c>
      <c r="C25" s="90">
        <v>300</v>
      </c>
      <c r="D25" s="86">
        <f>'กระดาษทำการงบทดลอง '!I25</f>
        <v>10851.22</v>
      </c>
      <c r="E25" s="88"/>
    </row>
    <row r="26" spans="2:5" ht="15.75">
      <c r="B26" s="49" t="s">
        <v>44</v>
      </c>
      <c r="C26" s="90">
        <v>400</v>
      </c>
      <c r="D26" s="86">
        <f>'กระดาษทำการงบทดลอง '!I26</f>
        <v>44000</v>
      </c>
      <c r="E26" s="88"/>
    </row>
    <row r="27" spans="2:5" ht="15.75">
      <c r="B27" s="49" t="s">
        <v>164</v>
      </c>
      <c r="C27" s="90">
        <v>450</v>
      </c>
      <c r="D27" s="86">
        <f>'กระดาษทำการงบทดลอง '!I27</f>
        <v>0</v>
      </c>
      <c r="E27" s="88"/>
    </row>
    <row r="28" spans="2:5" ht="15.75">
      <c r="B28" s="49" t="s">
        <v>121</v>
      </c>
      <c r="C28" s="90">
        <v>500</v>
      </c>
      <c r="D28" s="86">
        <f>'กระดาษทำการงบทดลอง '!I28</f>
        <v>0</v>
      </c>
      <c r="E28" s="88"/>
    </row>
    <row r="29" spans="2:5" ht="15.75">
      <c r="B29" s="49" t="s">
        <v>192</v>
      </c>
      <c r="C29" s="90">
        <v>550</v>
      </c>
      <c r="D29" s="86">
        <f>'กระดาษทำการงบทดลอง '!I29</f>
        <v>123500</v>
      </c>
      <c r="E29" s="88"/>
    </row>
    <row r="30" spans="2:5" ht="15.75">
      <c r="B30" s="49" t="s">
        <v>421</v>
      </c>
      <c r="C30" s="90">
        <v>3000</v>
      </c>
      <c r="D30" s="86">
        <f>'กระดาษทำการงบทดลอง '!I30</f>
        <v>575000</v>
      </c>
      <c r="E30" s="88"/>
    </row>
    <row r="31" spans="2:5" ht="15.75">
      <c r="B31" s="49" t="s">
        <v>422</v>
      </c>
      <c r="C31" s="90">
        <v>3000</v>
      </c>
      <c r="D31" s="86">
        <f>'กระดาษทำการงบทดลอง '!I31</f>
        <v>24000</v>
      </c>
      <c r="E31" s="88"/>
    </row>
    <row r="32" spans="2:5" ht="15.75">
      <c r="B32" s="49" t="s">
        <v>446</v>
      </c>
      <c r="C32" s="90">
        <v>3000</v>
      </c>
      <c r="D32" s="86">
        <f>'กระดาษทำการงบทดลอง '!I32</f>
        <v>0</v>
      </c>
      <c r="E32" s="88"/>
    </row>
    <row r="33" spans="2:5" ht="15.75">
      <c r="B33" s="49" t="s">
        <v>429</v>
      </c>
      <c r="C33" s="90"/>
      <c r="D33" s="86">
        <f>'กระดาษทำการงบทดลอง '!I33</f>
        <v>0</v>
      </c>
      <c r="E33" s="88"/>
    </row>
    <row r="34" spans="2:5" ht="15.75">
      <c r="B34" s="49" t="s">
        <v>154</v>
      </c>
      <c r="C34" s="90">
        <v>821</v>
      </c>
      <c r="D34" s="86"/>
      <c r="E34" s="88">
        <f>'กระดาษทำการงบทดลอง '!J34:J42</f>
        <v>1832165.75</v>
      </c>
    </row>
    <row r="35" spans="2:5" ht="15.75">
      <c r="B35" s="49" t="s">
        <v>153</v>
      </c>
      <c r="C35" s="90">
        <v>900</v>
      </c>
      <c r="D35" s="86"/>
      <c r="E35" s="88">
        <f>'กระดาษทำการงบทดลอง '!J35:J43</f>
        <v>481427.32</v>
      </c>
    </row>
    <row r="36" spans="2:5" ht="15.75">
      <c r="B36" s="49" t="s">
        <v>171</v>
      </c>
      <c r="C36" s="90">
        <v>600</v>
      </c>
      <c r="D36" s="86"/>
      <c r="E36" s="88">
        <f>'กระดาษทำการงบทดลอง '!J36:J44</f>
        <v>199000</v>
      </c>
    </row>
    <row r="37" spans="2:5" ht="15.75">
      <c r="B37" s="49" t="s">
        <v>204</v>
      </c>
      <c r="C37" s="90"/>
      <c r="D37" s="86"/>
      <c r="E37" s="88">
        <f>'กระดาษทำการงบทดลอง '!J37:J45</f>
        <v>701977</v>
      </c>
    </row>
    <row r="38" spans="2:5" ht="15.75">
      <c r="B38" s="49" t="s">
        <v>453</v>
      </c>
      <c r="C38" s="90"/>
      <c r="D38" s="86"/>
      <c r="E38" s="88">
        <f>'กระดาษทำการงบทดลอง '!J38:J46</f>
        <v>65</v>
      </c>
    </row>
    <row r="39" spans="2:5" ht="15.75">
      <c r="B39" s="49" t="s">
        <v>476</v>
      </c>
      <c r="C39" s="90">
        <v>602</v>
      </c>
      <c r="D39" s="86"/>
      <c r="E39" s="88">
        <f>'กระดาษทำการงบทดลอง '!J39</f>
        <v>146375</v>
      </c>
    </row>
    <row r="40" spans="2:5" ht="15.75">
      <c r="B40" s="49" t="s">
        <v>147</v>
      </c>
      <c r="C40" s="90">
        <v>3002</v>
      </c>
      <c r="D40" s="86"/>
      <c r="E40" s="88">
        <f>'กระดาษทำการงบทดลอง '!J40</f>
        <v>1021729.06</v>
      </c>
    </row>
    <row r="41" spans="2:5" ht="15.75">
      <c r="B41" s="49" t="s">
        <v>188</v>
      </c>
      <c r="C41" s="90">
        <v>700</v>
      </c>
      <c r="D41" s="86"/>
      <c r="E41" s="88">
        <f>'กระดาษทำการงบทดลอง '!J41</f>
        <v>4012313.7300000004</v>
      </c>
    </row>
    <row r="42" spans="2:5" ht="15.75">
      <c r="B42" s="91" t="s">
        <v>130</v>
      </c>
      <c r="C42" s="92">
        <v>703</v>
      </c>
      <c r="D42" s="93"/>
      <c r="E42" s="94">
        <f>'กระดาษทำการงบทดลอง '!J42</f>
        <v>5002747.73</v>
      </c>
    </row>
    <row r="43" spans="2:8" ht="21.75" customHeight="1" thickBot="1">
      <c r="B43" s="30"/>
      <c r="C43" s="95"/>
      <c r="D43" s="96">
        <f>SUM(D8:D42)</f>
        <v>13397800.590000002</v>
      </c>
      <c r="E43" s="96">
        <f>SUM(งบทดลอง!E34:E42)</f>
        <v>13397800.59</v>
      </c>
      <c r="G43" s="97"/>
      <c r="H43" s="56"/>
    </row>
    <row r="44" spans="2:7" s="56" customFormat="1" ht="8.25" customHeight="1" thickTop="1">
      <c r="B44" s="30"/>
      <c r="C44" s="98"/>
      <c r="D44" s="99"/>
      <c r="E44" s="99"/>
      <c r="G44" s="97"/>
    </row>
    <row r="45" spans="2:7" s="56" customFormat="1" ht="22.5" customHeight="1">
      <c r="B45" s="50"/>
      <c r="C45" s="50"/>
      <c r="D45" s="74"/>
      <c r="E45" s="74"/>
      <c r="G45" s="97"/>
    </row>
    <row r="46" spans="2:7" s="56" customFormat="1" ht="18.75" customHeight="1">
      <c r="B46" s="50"/>
      <c r="C46" s="50"/>
      <c r="D46" s="74"/>
      <c r="E46" s="74"/>
      <c r="G46" s="97"/>
    </row>
    <row r="47" spans="2:7" s="56" customFormat="1" ht="12.75" customHeight="1">
      <c r="B47" s="50"/>
      <c r="C47" s="50"/>
      <c r="D47" s="74"/>
      <c r="E47" s="74"/>
      <c r="G47" s="97"/>
    </row>
    <row r="48" spans="3:7" s="56" customFormat="1" ht="15.75">
      <c r="C48" s="100"/>
      <c r="D48" s="101"/>
      <c r="E48" s="102"/>
      <c r="G48" s="97"/>
    </row>
    <row r="49" spans="3:7" s="56" customFormat="1" ht="15.75">
      <c r="C49" s="100"/>
      <c r="D49" s="101"/>
      <c r="E49" s="102"/>
      <c r="G49" s="97"/>
    </row>
    <row r="50" spans="3:7" s="56" customFormat="1" ht="15.75">
      <c r="C50" s="100"/>
      <c r="D50" s="101"/>
      <c r="E50" s="102"/>
      <c r="G50" s="97"/>
    </row>
    <row r="51" spans="3:7" s="56" customFormat="1" ht="15.75">
      <c r="C51" s="100"/>
      <c r="D51" s="101"/>
      <c r="E51" s="102"/>
      <c r="G51" s="97"/>
    </row>
    <row r="52" spans="3:7" s="56" customFormat="1" ht="15.75">
      <c r="C52" s="100"/>
      <c r="D52" s="102"/>
      <c r="E52" s="102"/>
      <c r="G52" s="97"/>
    </row>
    <row r="53" spans="3:7" s="56" customFormat="1" ht="15.75">
      <c r="C53" s="100"/>
      <c r="D53" s="102"/>
      <c r="E53" s="102"/>
      <c r="G53" s="97"/>
    </row>
    <row r="54" spans="3:7" s="56" customFormat="1" ht="15.75">
      <c r="C54" s="100"/>
      <c r="D54" s="102"/>
      <c r="E54" s="102"/>
      <c r="G54" s="97"/>
    </row>
    <row r="55" spans="3:7" s="56" customFormat="1" ht="15.75">
      <c r="C55" s="100"/>
      <c r="D55" s="102"/>
      <c r="E55" s="102"/>
      <c r="G55" s="97"/>
    </row>
    <row r="56" spans="3:7" s="56" customFormat="1" ht="15.75">
      <c r="C56" s="100"/>
      <c r="D56" s="101"/>
      <c r="E56" s="102"/>
      <c r="G56" s="97"/>
    </row>
    <row r="57" spans="3:7" s="56" customFormat="1" ht="15.75">
      <c r="C57" s="100"/>
      <c r="D57" s="101"/>
      <c r="E57" s="102"/>
      <c r="G57" s="97"/>
    </row>
    <row r="58" spans="3:7" s="56" customFormat="1" ht="15.75">
      <c r="C58" s="100"/>
      <c r="D58" s="102"/>
      <c r="E58" s="102"/>
      <c r="G58" s="97"/>
    </row>
    <row r="59" spans="3:7" s="56" customFormat="1" ht="15.75">
      <c r="C59" s="98"/>
      <c r="D59" s="101"/>
      <c r="E59" s="102"/>
      <c r="G59" s="97"/>
    </row>
    <row r="60" spans="3:7" s="56" customFormat="1" ht="15.75">
      <c r="C60" s="98"/>
      <c r="D60" s="102"/>
      <c r="E60" s="101"/>
      <c r="G60" s="97"/>
    </row>
    <row r="61" spans="3:7" s="56" customFormat="1" ht="15.75">
      <c r="C61" s="98"/>
      <c r="D61" s="102"/>
      <c r="E61" s="101"/>
      <c r="G61" s="97"/>
    </row>
    <row r="62" spans="3:7" s="56" customFormat="1" ht="15.75">
      <c r="C62" s="98"/>
      <c r="D62" s="102"/>
      <c r="E62" s="101"/>
      <c r="G62" s="97"/>
    </row>
    <row r="63" spans="3:7" s="56" customFormat="1" ht="15.75">
      <c r="C63" s="98"/>
      <c r="D63" s="102"/>
      <c r="E63" s="101"/>
      <c r="G63" s="97"/>
    </row>
    <row r="64" spans="3:7" s="56" customFormat="1" ht="15.75">
      <c r="C64" s="98"/>
      <c r="D64" s="102"/>
      <c r="E64" s="101"/>
      <c r="G64" s="97"/>
    </row>
    <row r="65" spans="3:7" s="56" customFormat="1" ht="15.75">
      <c r="C65" s="98"/>
      <c r="D65" s="102"/>
      <c r="E65" s="101"/>
      <c r="G65" s="97"/>
    </row>
    <row r="66" spans="3:7" s="56" customFormat="1" ht="15.75">
      <c r="C66" s="98"/>
      <c r="D66" s="102"/>
      <c r="E66" s="102"/>
      <c r="G66" s="97"/>
    </row>
    <row r="67" spans="3:7" s="56" customFormat="1" ht="15.75">
      <c r="C67" s="98"/>
      <c r="D67" s="103"/>
      <c r="E67" s="103"/>
      <c r="G67" s="104"/>
    </row>
    <row r="68" spans="3:7" s="56" customFormat="1" ht="15.75">
      <c r="C68" s="98"/>
      <c r="D68" s="103"/>
      <c r="E68" s="103"/>
      <c r="G68" s="97"/>
    </row>
    <row r="69" spans="4:7" s="56" customFormat="1" ht="15.75">
      <c r="D69" s="105"/>
      <c r="E69" s="105"/>
      <c r="G69" s="97"/>
    </row>
    <row r="70" spans="4:7" s="56" customFormat="1" ht="15.75">
      <c r="D70" s="102"/>
      <c r="E70" s="105"/>
      <c r="G70" s="97"/>
    </row>
    <row r="71" spans="4:7" s="56" customFormat="1" ht="15.75">
      <c r="D71" s="102"/>
      <c r="E71" s="105"/>
      <c r="G71" s="97"/>
    </row>
    <row r="72" spans="4:7" s="56" customFormat="1" ht="15.75">
      <c r="D72" s="105"/>
      <c r="E72" s="106"/>
      <c r="G72" s="97"/>
    </row>
    <row r="73" spans="4:7" s="56" customFormat="1" ht="15.75">
      <c r="D73" s="105"/>
      <c r="E73" s="106"/>
      <c r="G73" s="97"/>
    </row>
    <row r="74" spans="4:7" s="56" customFormat="1" ht="15.75">
      <c r="D74" s="105"/>
      <c r="E74" s="105"/>
      <c r="G74" s="97"/>
    </row>
    <row r="75" spans="4:7" s="56" customFormat="1" ht="15.75">
      <c r="D75" s="105"/>
      <c r="E75" s="105"/>
      <c r="G75" s="97"/>
    </row>
    <row r="76" spans="4:7" s="56" customFormat="1" ht="15.75">
      <c r="D76" s="105"/>
      <c r="E76" s="105"/>
      <c r="G76" s="97"/>
    </row>
    <row r="77" spans="4:7" s="56" customFormat="1" ht="15.75">
      <c r="D77" s="105"/>
      <c r="E77" s="105"/>
      <c r="G77" s="97"/>
    </row>
    <row r="78" spans="4:7" s="56" customFormat="1" ht="15.75">
      <c r="D78" s="105"/>
      <c r="E78" s="105"/>
      <c r="G78" s="97"/>
    </row>
    <row r="79" spans="4:7" s="56" customFormat="1" ht="15.75">
      <c r="D79" s="105"/>
      <c r="E79" s="105"/>
      <c r="G79" s="97"/>
    </row>
    <row r="80" spans="4:7" s="56" customFormat="1" ht="15.75">
      <c r="D80" s="105"/>
      <c r="E80" s="105"/>
      <c r="G80" s="97"/>
    </row>
    <row r="81" spans="4:7" s="56" customFormat="1" ht="15.75">
      <c r="D81" s="105"/>
      <c r="E81" s="105"/>
      <c r="G81" s="97"/>
    </row>
    <row r="82" spans="4:7" s="56" customFormat="1" ht="15.75">
      <c r="D82" s="105"/>
      <c r="E82" s="105"/>
      <c r="G82" s="97"/>
    </row>
    <row r="83" spans="4:7" s="56" customFormat="1" ht="15.75">
      <c r="D83" s="105"/>
      <c r="E83" s="105"/>
      <c r="G83" s="97"/>
    </row>
    <row r="84" spans="4:7" s="56" customFormat="1" ht="15.75">
      <c r="D84" s="105"/>
      <c r="E84" s="105"/>
      <c r="G84" s="97"/>
    </row>
    <row r="85" spans="4:7" s="56" customFormat="1" ht="15.75">
      <c r="D85" s="105"/>
      <c r="E85" s="105"/>
      <c r="G85" s="97"/>
    </row>
    <row r="86" spans="4:7" s="56" customFormat="1" ht="15.75">
      <c r="D86" s="105"/>
      <c r="E86" s="105"/>
      <c r="G86" s="97"/>
    </row>
    <row r="87" spans="4:7" s="56" customFormat="1" ht="15.75">
      <c r="D87" s="105"/>
      <c r="E87" s="105"/>
      <c r="G87" s="97"/>
    </row>
    <row r="88" spans="4:7" s="56" customFormat="1" ht="15.75">
      <c r="D88" s="105"/>
      <c r="E88" s="105"/>
      <c r="G88" s="97"/>
    </row>
    <row r="89" spans="4:7" s="56" customFormat="1" ht="15.75">
      <c r="D89" s="105"/>
      <c r="E89" s="105"/>
      <c r="G89" s="97"/>
    </row>
    <row r="90" spans="4:7" s="56" customFormat="1" ht="15.75">
      <c r="D90" s="105"/>
      <c r="E90" s="105"/>
      <c r="G90" s="97"/>
    </row>
    <row r="91" spans="4:7" s="56" customFormat="1" ht="15.75">
      <c r="D91" s="105"/>
      <c r="E91" s="105"/>
      <c r="G91" s="97"/>
    </row>
    <row r="92" spans="4:7" s="56" customFormat="1" ht="15.75">
      <c r="D92" s="105"/>
      <c r="E92" s="105"/>
      <c r="G92" s="97"/>
    </row>
    <row r="93" spans="4:7" s="56" customFormat="1" ht="15.75">
      <c r="D93" s="105"/>
      <c r="E93" s="105"/>
      <c r="G93" s="97"/>
    </row>
    <row r="94" spans="4:7" s="56" customFormat="1" ht="15.75">
      <c r="D94" s="105"/>
      <c r="E94" s="105"/>
      <c r="G94" s="97"/>
    </row>
    <row r="95" spans="4:7" s="56" customFormat="1" ht="15.75">
      <c r="D95" s="105"/>
      <c r="E95" s="105"/>
      <c r="G95" s="97"/>
    </row>
    <row r="96" spans="4:7" s="56" customFormat="1" ht="15.75">
      <c r="D96" s="105"/>
      <c r="E96" s="105"/>
      <c r="G96" s="97"/>
    </row>
    <row r="97" spans="4:7" s="56" customFormat="1" ht="15.75">
      <c r="D97" s="105"/>
      <c r="E97" s="105"/>
      <c r="G97" s="97"/>
    </row>
    <row r="98" spans="4:7" s="56" customFormat="1" ht="15.75">
      <c r="D98" s="105"/>
      <c r="E98" s="105"/>
      <c r="G98" s="97"/>
    </row>
    <row r="99" spans="4:7" s="56" customFormat="1" ht="15.75">
      <c r="D99" s="105"/>
      <c r="E99" s="105"/>
      <c r="G99" s="97"/>
    </row>
    <row r="100" spans="4:7" s="56" customFormat="1" ht="15.75">
      <c r="D100" s="105"/>
      <c r="E100" s="105"/>
      <c r="G100" s="97"/>
    </row>
    <row r="101" spans="4:7" s="56" customFormat="1" ht="15.75">
      <c r="D101" s="105"/>
      <c r="E101" s="105"/>
      <c r="G101" s="97"/>
    </row>
    <row r="102" spans="4:7" s="56" customFormat="1" ht="15.75">
      <c r="D102" s="105"/>
      <c r="E102" s="105"/>
      <c r="G102" s="97"/>
    </row>
    <row r="103" spans="4:7" s="56" customFormat="1" ht="15.75">
      <c r="D103" s="105"/>
      <c r="E103" s="105"/>
      <c r="G103" s="97"/>
    </row>
    <row r="104" spans="4:7" s="56" customFormat="1" ht="15.75">
      <c r="D104" s="105"/>
      <c r="E104" s="105"/>
      <c r="G104" s="97"/>
    </row>
    <row r="105" spans="4:7" s="56" customFormat="1" ht="15.75">
      <c r="D105" s="105"/>
      <c r="E105" s="105"/>
      <c r="G105" s="97"/>
    </row>
    <row r="106" spans="4:7" s="56" customFormat="1" ht="15.75">
      <c r="D106" s="105"/>
      <c r="E106" s="105"/>
      <c r="G106" s="97"/>
    </row>
    <row r="107" spans="4:7" s="56" customFormat="1" ht="15.75">
      <c r="D107" s="105"/>
      <c r="E107" s="105"/>
      <c r="G107" s="97"/>
    </row>
    <row r="108" spans="4:7" s="56" customFormat="1" ht="15.75">
      <c r="D108" s="105"/>
      <c r="E108" s="105"/>
      <c r="G108" s="97"/>
    </row>
    <row r="109" spans="4:7" s="56" customFormat="1" ht="15.75">
      <c r="D109" s="105"/>
      <c r="E109" s="105"/>
      <c r="G109" s="97"/>
    </row>
    <row r="110" spans="4:7" s="56" customFormat="1" ht="15.75">
      <c r="D110" s="105"/>
      <c r="E110" s="105"/>
      <c r="G110" s="97"/>
    </row>
    <row r="111" spans="4:7" s="56" customFormat="1" ht="15.75">
      <c r="D111" s="105"/>
      <c r="E111" s="105"/>
      <c r="G111" s="97"/>
    </row>
    <row r="112" spans="4:7" s="56" customFormat="1" ht="15.75">
      <c r="D112" s="105"/>
      <c r="E112" s="105"/>
      <c r="G112" s="97"/>
    </row>
    <row r="113" spans="4:7" s="56" customFormat="1" ht="15.75">
      <c r="D113" s="105"/>
      <c r="E113" s="105"/>
      <c r="G113" s="97"/>
    </row>
    <row r="114" spans="4:7" s="56" customFormat="1" ht="15.75">
      <c r="D114" s="105"/>
      <c r="E114" s="105"/>
      <c r="G114" s="97"/>
    </row>
    <row r="115" spans="4:7" s="56" customFormat="1" ht="15.75">
      <c r="D115" s="105"/>
      <c r="E115" s="105"/>
      <c r="G115" s="97"/>
    </row>
    <row r="116" spans="4:7" s="56" customFormat="1" ht="15.75">
      <c r="D116" s="105"/>
      <c r="E116" s="105"/>
      <c r="G116" s="97"/>
    </row>
    <row r="117" spans="4:7" s="56" customFormat="1" ht="15.75">
      <c r="D117" s="105"/>
      <c r="E117" s="105"/>
      <c r="G117" s="97"/>
    </row>
    <row r="118" spans="4:7" s="56" customFormat="1" ht="15.75">
      <c r="D118" s="105"/>
      <c r="E118" s="105"/>
      <c r="G118" s="97"/>
    </row>
    <row r="119" spans="4:7" s="56" customFormat="1" ht="15.75">
      <c r="D119" s="105"/>
      <c r="E119" s="105"/>
      <c r="G119" s="97"/>
    </row>
    <row r="120" spans="4:7" s="56" customFormat="1" ht="15.75">
      <c r="D120" s="105"/>
      <c r="E120" s="105"/>
      <c r="G120" s="97"/>
    </row>
    <row r="121" spans="4:7" s="56" customFormat="1" ht="15.75">
      <c r="D121" s="105"/>
      <c r="E121" s="105"/>
      <c r="G121" s="97"/>
    </row>
    <row r="122" spans="4:7" s="56" customFormat="1" ht="15.75">
      <c r="D122" s="105"/>
      <c r="E122" s="105"/>
      <c r="G122" s="97"/>
    </row>
    <row r="123" spans="4:7" s="56" customFormat="1" ht="15.75">
      <c r="D123" s="105"/>
      <c r="E123" s="105"/>
      <c r="G123" s="97"/>
    </row>
    <row r="124" spans="4:8" s="56" customFormat="1" ht="15.75">
      <c r="D124" s="105"/>
      <c r="E124" s="105"/>
      <c r="G124" s="73"/>
      <c r="H124" s="26"/>
    </row>
    <row r="125" spans="2:5" ht="15.75">
      <c r="B125" s="56"/>
      <c r="C125" s="56"/>
      <c r="D125" s="105"/>
      <c r="E125" s="105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L100"/>
  <sheetViews>
    <sheetView zoomScale="115" zoomScaleNormal="115" zoomScaleSheetLayoutView="100" zoomScalePageLayoutView="0" workbookViewId="0" topLeftCell="C1">
      <selection activeCell="L18" sqref="L18"/>
    </sheetView>
  </sheetViews>
  <sheetFormatPr defaultColWidth="9.140625" defaultRowHeight="21.75"/>
  <cols>
    <col min="1" max="1" width="1.1484375" style="108" hidden="1" customWidth="1"/>
    <col min="2" max="3" width="16.140625" style="108" customWidth="1"/>
    <col min="4" max="4" width="32.57421875" style="108" customWidth="1"/>
    <col min="5" max="5" width="7.8515625" style="108" customWidth="1"/>
    <col min="6" max="6" width="16.00390625" style="108" customWidth="1"/>
    <col min="7" max="7" width="2.7109375" style="108" customWidth="1"/>
    <col min="8" max="9" width="2.8515625" style="108" customWidth="1"/>
    <col min="10" max="10" width="11.8515625" style="108" customWidth="1"/>
    <col min="11" max="11" width="14.00390625" style="108" customWidth="1"/>
    <col min="12" max="16384" width="9.140625" style="108" customWidth="1"/>
  </cols>
  <sheetData>
    <row r="1" spans="2:6" ht="23.25" customHeight="1">
      <c r="B1" s="379" t="s">
        <v>131</v>
      </c>
      <c r="C1" s="379"/>
      <c r="D1" s="379"/>
      <c r="E1" s="379"/>
      <c r="F1" s="379"/>
    </row>
    <row r="2" spans="2:6" ht="23.25" customHeight="1">
      <c r="B2" s="379" t="s">
        <v>425</v>
      </c>
      <c r="C2" s="379"/>
      <c r="D2" s="379"/>
      <c r="E2" s="379"/>
      <c r="F2" s="379"/>
    </row>
    <row r="3" spans="2:6" ht="23.25" customHeight="1">
      <c r="B3" s="109"/>
      <c r="C3" s="109"/>
      <c r="D3" s="109"/>
      <c r="E3" s="110" t="s">
        <v>496</v>
      </c>
      <c r="F3" s="110"/>
    </row>
    <row r="4" spans="2:6" ht="23.25" customHeight="1">
      <c r="B4" s="379" t="s">
        <v>58</v>
      </c>
      <c r="C4" s="379"/>
      <c r="D4" s="379"/>
      <c r="E4" s="379"/>
      <c r="F4" s="379"/>
    </row>
    <row r="5" spans="2:6" ht="23.25" customHeight="1">
      <c r="B5" s="109"/>
      <c r="C5" s="109"/>
      <c r="D5" s="110" t="s">
        <v>544</v>
      </c>
      <c r="E5" s="110"/>
      <c r="F5" s="109"/>
    </row>
    <row r="6" spans="2:6" ht="5.25" customHeight="1" thickBot="1">
      <c r="B6" s="111"/>
      <c r="C6" s="111"/>
      <c r="D6" s="111"/>
      <c r="E6" s="111"/>
      <c r="F6" s="111"/>
    </row>
    <row r="7" spans="2:6" ht="18" thickTop="1">
      <c r="B7" s="380" t="s">
        <v>33</v>
      </c>
      <c r="C7" s="381"/>
      <c r="D7" s="112"/>
      <c r="E7" s="113"/>
      <c r="F7" s="114" t="s">
        <v>36</v>
      </c>
    </row>
    <row r="8" spans="2:6" ht="17.25">
      <c r="B8" s="115" t="s">
        <v>34</v>
      </c>
      <c r="C8" s="115" t="s">
        <v>35</v>
      </c>
      <c r="D8" s="33" t="s">
        <v>27</v>
      </c>
      <c r="E8" s="116" t="s">
        <v>28</v>
      </c>
      <c r="F8" s="117" t="s">
        <v>35</v>
      </c>
    </row>
    <row r="9" spans="2:6" ht="18" thickBot="1">
      <c r="B9" s="118" t="s">
        <v>20</v>
      </c>
      <c r="C9" s="118" t="s">
        <v>20</v>
      </c>
      <c r="D9" s="119"/>
      <c r="E9" s="120"/>
      <c r="F9" s="121" t="s">
        <v>20</v>
      </c>
    </row>
    <row r="10" spans="2:6" ht="18" thickTop="1">
      <c r="B10" s="122"/>
      <c r="C10" s="123">
        <v>11805463.47</v>
      </c>
      <c r="D10" s="108" t="s">
        <v>37</v>
      </c>
      <c r="E10" s="113"/>
      <c r="F10" s="124">
        <v>10897180.02</v>
      </c>
    </row>
    <row r="11" spans="2:6" ht="17.25">
      <c r="B11" s="122"/>
      <c r="C11" s="124"/>
      <c r="D11" s="125" t="s">
        <v>485</v>
      </c>
      <c r="E11" s="126"/>
      <c r="F11" s="124"/>
    </row>
    <row r="12" spans="2:6" ht="17.25">
      <c r="B12" s="122">
        <v>79000</v>
      </c>
      <c r="C12" s="124"/>
      <c r="D12" s="108" t="s">
        <v>38</v>
      </c>
      <c r="E12" s="126">
        <v>100</v>
      </c>
      <c r="F12" s="127">
        <f>หมายเหตุประกอบงบ!C4</f>
        <v>0</v>
      </c>
    </row>
    <row r="13" spans="2:6" ht="17.25">
      <c r="B13" s="122">
        <v>13650</v>
      </c>
      <c r="C13" s="124">
        <v>18079</v>
      </c>
      <c r="D13" s="108" t="s">
        <v>39</v>
      </c>
      <c r="E13" s="126">
        <v>120</v>
      </c>
      <c r="F13" s="127">
        <f>หมายเหตุประกอบงบ!C7</f>
        <v>18049</v>
      </c>
    </row>
    <row r="14" spans="2:6" ht="17.25">
      <c r="B14" s="122">
        <v>39745</v>
      </c>
      <c r="C14" s="124"/>
      <c r="D14" s="108" t="s">
        <v>40</v>
      </c>
      <c r="E14" s="126">
        <v>200</v>
      </c>
      <c r="F14" s="127">
        <f>หมายเหตุประกอบงบ!C17</f>
        <v>0</v>
      </c>
    </row>
    <row r="15" spans="2:6" ht="17.25">
      <c r="B15" s="128">
        <v>0</v>
      </c>
      <c r="C15" s="124"/>
      <c r="D15" s="108" t="s">
        <v>41</v>
      </c>
      <c r="E15" s="126">
        <v>250</v>
      </c>
      <c r="F15" s="127"/>
    </row>
    <row r="16" spans="2:6" ht="17.25">
      <c r="B16" s="122">
        <v>18000</v>
      </c>
      <c r="C16" s="127">
        <v>7000</v>
      </c>
      <c r="D16" s="108" t="s">
        <v>42</v>
      </c>
      <c r="E16" s="126">
        <v>300</v>
      </c>
      <c r="F16" s="127">
        <f>หมายเหตุประกอบงบ!C19</f>
        <v>7000</v>
      </c>
    </row>
    <row r="17" spans="2:6" ht="17.25">
      <c r="B17" s="122">
        <v>0</v>
      </c>
      <c r="C17" s="124"/>
      <c r="D17" s="108" t="s">
        <v>68</v>
      </c>
      <c r="E17" s="126">
        <v>350</v>
      </c>
      <c r="F17" s="127"/>
    </row>
    <row r="18" spans="2:6" ht="17.25">
      <c r="B18" s="122">
        <v>7483331</v>
      </c>
      <c r="C18" s="124">
        <v>498586.75</v>
      </c>
      <c r="D18" s="108" t="s">
        <v>43</v>
      </c>
      <c r="E18" s="126">
        <v>1000</v>
      </c>
      <c r="F18" s="127">
        <f>หมายเหตุประกอบงบ!C22</f>
        <v>498586.74999999994</v>
      </c>
    </row>
    <row r="19" spans="2:6" ht="17.25">
      <c r="B19" s="122">
        <v>6885347</v>
      </c>
      <c r="C19" s="127"/>
      <c r="D19" s="108" t="s">
        <v>44</v>
      </c>
      <c r="E19" s="126">
        <v>2000</v>
      </c>
      <c r="F19" s="124"/>
    </row>
    <row r="20" spans="2:6" ht="18" thickBot="1">
      <c r="B20" s="129">
        <f>SUM(B12:B19)</f>
        <v>14519073</v>
      </c>
      <c r="C20" s="130">
        <f>SUM(C12:C19)</f>
        <v>523665.75</v>
      </c>
      <c r="E20" s="126"/>
      <c r="F20" s="131">
        <f>SUM(F12:F19)</f>
        <v>523635.74999999994</v>
      </c>
    </row>
    <row r="21" spans="2:6" ht="18" thickTop="1">
      <c r="B21" s="132"/>
      <c r="C21" s="124"/>
      <c r="D21" s="108" t="s">
        <v>429</v>
      </c>
      <c r="E21" s="126"/>
      <c r="F21" s="134"/>
    </row>
    <row r="22" spans="2:6" ht="17.25">
      <c r="B22" s="132"/>
      <c r="C22" s="124"/>
      <c r="D22" s="108" t="s">
        <v>434</v>
      </c>
      <c r="E22" s="126"/>
      <c r="F22" s="134"/>
    </row>
    <row r="23" spans="2:6" ht="17.25">
      <c r="B23" s="132"/>
      <c r="C23" s="124">
        <v>1134000</v>
      </c>
      <c r="D23" s="108" t="s">
        <v>562</v>
      </c>
      <c r="E23" s="126">
        <v>3000</v>
      </c>
      <c r="F23" s="134">
        <v>1134000</v>
      </c>
    </row>
    <row r="24" spans="2:6" ht="17.25">
      <c r="B24" s="132"/>
      <c r="C24" s="124">
        <v>174500</v>
      </c>
      <c r="D24" s="108" t="s">
        <v>563</v>
      </c>
      <c r="E24" s="126">
        <v>3000</v>
      </c>
      <c r="F24" s="134">
        <v>174500</v>
      </c>
    </row>
    <row r="25" spans="3:6" ht="17.25">
      <c r="C25" s="124"/>
      <c r="D25" s="108" t="s">
        <v>195</v>
      </c>
      <c r="E25" s="135">
        <v>602</v>
      </c>
      <c r="F25" s="124"/>
    </row>
    <row r="26" spans="3:6" ht="17.25">
      <c r="C26" s="124">
        <v>2</v>
      </c>
      <c r="D26" s="108" t="s">
        <v>132</v>
      </c>
      <c r="E26" s="135">
        <v>600</v>
      </c>
      <c r="F26" s="124">
        <v>2</v>
      </c>
    </row>
    <row r="27" spans="3:6" ht="17.25">
      <c r="C27" s="124"/>
      <c r="D27" s="108" t="s">
        <v>222</v>
      </c>
      <c r="E27" s="135"/>
      <c r="F27" s="124"/>
    </row>
    <row r="28" spans="3:6" ht="17.25">
      <c r="C28" s="124">
        <v>19130.13</v>
      </c>
      <c r="D28" s="108" t="s">
        <v>152</v>
      </c>
      <c r="E28" s="135">
        <v>900</v>
      </c>
      <c r="F28" s="134">
        <f>หมายเหตุประกอบงบ!C58</f>
        <v>18630.13</v>
      </c>
    </row>
    <row r="29" spans="3:6" ht="17.25">
      <c r="C29" s="124">
        <v>1380</v>
      </c>
      <c r="D29" s="108" t="s">
        <v>77</v>
      </c>
      <c r="E29" s="135">
        <v>700</v>
      </c>
      <c r="F29" s="124">
        <v>380</v>
      </c>
    </row>
    <row r="30" spans="3:6" ht="17.25">
      <c r="C30" s="124"/>
      <c r="D30" s="108" t="s">
        <v>414</v>
      </c>
      <c r="E30" s="135"/>
      <c r="F30" s="124"/>
    </row>
    <row r="31" spans="3:6" ht="17.25">
      <c r="C31" s="124"/>
      <c r="D31" s="108" t="s">
        <v>428</v>
      </c>
      <c r="E31" s="135"/>
      <c r="F31" s="124"/>
    </row>
    <row r="32" spans="3:6" ht="17.25">
      <c r="C32" s="124">
        <v>2000</v>
      </c>
      <c r="D32" s="108" t="s">
        <v>133</v>
      </c>
      <c r="E32" s="135">
        <v>90</v>
      </c>
      <c r="F32" s="124">
        <v>2000</v>
      </c>
    </row>
    <row r="33" spans="3:6" ht="17.25">
      <c r="C33" s="124">
        <v>402500</v>
      </c>
      <c r="D33" s="108" t="s">
        <v>564</v>
      </c>
      <c r="E33" s="135"/>
      <c r="F33" s="124">
        <v>402500</v>
      </c>
    </row>
    <row r="34" spans="3:6" ht="17.25">
      <c r="C34" s="124">
        <v>500</v>
      </c>
      <c r="D34" s="108" t="s">
        <v>506</v>
      </c>
      <c r="E34" s="135"/>
      <c r="F34" s="124">
        <v>0</v>
      </c>
    </row>
    <row r="35" spans="3:6" ht="17.25">
      <c r="C35" s="124"/>
      <c r="D35" s="108" t="s">
        <v>505</v>
      </c>
      <c r="E35" s="126"/>
      <c r="F35" s="124"/>
    </row>
    <row r="36" spans="3:6" ht="17.25">
      <c r="C36" s="136">
        <f>SUM(C21:C35)</f>
        <v>1734012.13</v>
      </c>
      <c r="E36" s="126"/>
      <c r="F36" s="136">
        <f>SUM(F21:F35)</f>
        <v>1732012.13</v>
      </c>
    </row>
    <row r="37" spans="3:6" ht="18" thickBot="1">
      <c r="C37" s="130">
        <f>SUM(C36,C20)</f>
        <v>2257677.88</v>
      </c>
      <c r="D37" s="108" t="s">
        <v>45</v>
      </c>
      <c r="E37" s="137"/>
      <c r="F37" s="131">
        <f>SUM(F36,F20)</f>
        <v>2255647.88</v>
      </c>
    </row>
    <row r="38" spans="3:6" ht="18" thickTop="1">
      <c r="C38" s="132"/>
      <c r="E38" s="138"/>
      <c r="F38" s="132"/>
    </row>
    <row r="39" spans="3:6" ht="17.25">
      <c r="C39" s="132"/>
      <c r="E39" s="138"/>
      <c r="F39" s="132"/>
    </row>
    <row r="40" spans="3:6" ht="17.25">
      <c r="C40" s="132"/>
      <c r="E40" s="138"/>
      <c r="F40" s="132"/>
    </row>
    <row r="41" spans="3:6" ht="17.25">
      <c r="C41" s="132"/>
      <c r="E41" s="138"/>
      <c r="F41" s="132"/>
    </row>
    <row r="42" spans="3:6" ht="17.25">
      <c r="C42" s="132"/>
      <c r="E42" s="138"/>
      <c r="F42" s="132"/>
    </row>
    <row r="43" spans="3:6" ht="17.25">
      <c r="C43" s="132"/>
      <c r="E43" s="138"/>
      <c r="F43" s="132"/>
    </row>
    <row r="44" spans="3:6" ht="17.25">
      <c r="C44" s="132"/>
      <c r="E44" s="138"/>
      <c r="F44" s="132"/>
    </row>
    <row r="45" spans="3:6" ht="17.25">
      <c r="C45" s="132"/>
      <c r="E45" s="138"/>
      <c r="F45" s="132"/>
    </row>
    <row r="46" spans="3:6" ht="17.25">
      <c r="C46" s="132"/>
      <c r="E46" s="138"/>
      <c r="F46" s="132"/>
    </row>
    <row r="47" spans="3:6" ht="17.25">
      <c r="C47" s="132"/>
      <c r="E47" s="138"/>
      <c r="F47" s="132"/>
    </row>
    <row r="48" spans="3:6" ht="17.25">
      <c r="C48" s="132"/>
      <c r="E48" s="138"/>
      <c r="F48" s="132"/>
    </row>
    <row r="49" spans="3:6" ht="17.25">
      <c r="C49" s="132"/>
      <c r="E49" s="138"/>
      <c r="F49" s="132"/>
    </row>
    <row r="50" spans="3:6" ht="17.25">
      <c r="C50" s="132"/>
      <c r="E50" s="138"/>
      <c r="F50" s="132"/>
    </row>
    <row r="51" spans="3:6" ht="17.25">
      <c r="C51" s="132"/>
      <c r="E51" s="138"/>
      <c r="F51" s="132"/>
    </row>
    <row r="52" spans="3:6" ht="17.25">
      <c r="C52" s="132"/>
      <c r="E52" s="138"/>
      <c r="F52" s="132"/>
    </row>
    <row r="53" spans="3:6" ht="17.25">
      <c r="C53" s="132"/>
      <c r="E53" s="138"/>
      <c r="F53" s="132"/>
    </row>
    <row r="54" spans="3:6" ht="18" thickBot="1">
      <c r="C54" s="132"/>
      <c r="E54" s="138"/>
      <c r="F54" s="132"/>
    </row>
    <row r="55" spans="2:6" ht="17.25" customHeight="1" thickTop="1">
      <c r="B55" s="382" t="s">
        <v>33</v>
      </c>
      <c r="C55" s="383"/>
      <c r="D55" s="139"/>
      <c r="E55" s="140"/>
      <c r="F55" s="114" t="s">
        <v>36</v>
      </c>
    </row>
    <row r="56" spans="2:6" ht="17.25" customHeight="1">
      <c r="B56" s="115" t="s">
        <v>34</v>
      </c>
      <c r="C56" s="117" t="s">
        <v>35</v>
      </c>
      <c r="D56" s="34" t="s">
        <v>27</v>
      </c>
      <c r="E56" s="116" t="s">
        <v>28</v>
      </c>
      <c r="F56" s="117" t="s">
        <v>35</v>
      </c>
    </row>
    <row r="57" spans="2:6" ht="17.25" customHeight="1" thickBot="1">
      <c r="B57" s="118" t="s">
        <v>20</v>
      </c>
      <c r="C57" s="121" t="s">
        <v>20</v>
      </c>
      <c r="D57" s="111"/>
      <c r="E57" s="120"/>
      <c r="F57" s="121" t="s">
        <v>20</v>
      </c>
    </row>
    <row r="58" spans="2:10" ht="17.25" customHeight="1" thickTop="1">
      <c r="B58" s="122"/>
      <c r="C58" s="124"/>
      <c r="D58" s="125" t="s">
        <v>46</v>
      </c>
      <c r="E58" s="135"/>
      <c r="F58" s="124"/>
      <c r="J58" s="141"/>
    </row>
    <row r="59" spans="2:10" ht="17.25" customHeight="1">
      <c r="B59" s="142">
        <v>485369</v>
      </c>
      <c r="C59" s="143">
        <v>11082</v>
      </c>
      <c r="D59" s="144" t="s">
        <v>47</v>
      </c>
      <c r="E59" s="145">
        <v>5000</v>
      </c>
      <c r="F59" s="143">
        <v>11082</v>
      </c>
      <c r="J59" s="146"/>
    </row>
    <row r="60" spans="2:11" ht="17.25" customHeight="1">
      <c r="B60" s="142">
        <v>2779800</v>
      </c>
      <c r="C60" s="143">
        <v>458700</v>
      </c>
      <c r="D60" s="144" t="s">
        <v>48</v>
      </c>
      <c r="E60" s="145">
        <v>5100</v>
      </c>
      <c r="F60" s="143">
        <v>230250</v>
      </c>
      <c r="J60" s="108" t="s">
        <v>451</v>
      </c>
      <c r="K60" s="147">
        <f>C59+C60+C61+C62+C63+C64+C66+C68+C69+C71+C73+C75</f>
        <v>951009.8300000001</v>
      </c>
    </row>
    <row r="61" spans="2:10" ht="17.25" customHeight="1">
      <c r="B61" s="142">
        <v>103200</v>
      </c>
      <c r="C61" s="143">
        <v>16880</v>
      </c>
      <c r="D61" s="144" t="s">
        <v>49</v>
      </c>
      <c r="E61" s="145">
        <v>5120</v>
      </c>
      <c r="F61" s="143">
        <v>8440</v>
      </c>
      <c r="J61" s="146"/>
    </row>
    <row r="62" spans="2:10" ht="17.25" customHeight="1">
      <c r="B62" s="142">
        <v>876240</v>
      </c>
      <c r="C62" s="143">
        <v>146040</v>
      </c>
      <c r="D62" s="144" t="s">
        <v>50</v>
      </c>
      <c r="E62" s="145">
        <v>5130</v>
      </c>
      <c r="F62" s="143">
        <v>73020</v>
      </c>
      <c r="J62" s="146"/>
    </row>
    <row r="63" spans="2:10" ht="17.25" customHeight="1">
      <c r="B63" s="142">
        <v>1988015</v>
      </c>
      <c r="C63" s="143">
        <v>229133.5</v>
      </c>
      <c r="D63" s="144" t="s">
        <v>51</v>
      </c>
      <c r="E63" s="145">
        <v>5200</v>
      </c>
      <c r="F63" s="143">
        <v>122983.5</v>
      </c>
      <c r="J63" s="146"/>
    </row>
    <row r="64" spans="2:12" ht="17.25" customHeight="1">
      <c r="B64" s="142">
        <v>1045613</v>
      </c>
      <c r="C64" s="143">
        <v>33461.06</v>
      </c>
      <c r="D64" s="144" t="s">
        <v>52</v>
      </c>
      <c r="E64" s="145">
        <v>5250</v>
      </c>
      <c r="F64" s="143">
        <v>31061.06</v>
      </c>
      <c r="J64" s="146"/>
      <c r="K64" s="148"/>
      <c r="L64" s="147"/>
    </row>
    <row r="65" spans="2:12" ht="17.25" customHeight="1">
      <c r="B65" s="142">
        <v>1389387</v>
      </c>
      <c r="C65" s="143">
        <v>0</v>
      </c>
      <c r="D65" s="144" t="s">
        <v>52</v>
      </c>
      <c r="E65" s="145">
        <v>6250</v>
      </c>
      <c r="F65" s="143">
        <v>0</v>
      </c>
      <c r="J65" s="146"/>
      <c r="K65" s="148"/>
      <c r="L65" s="147"/>
    </row>
    <row r="66" spans="2:10" ht="17.25" customHeight="1">
      <c r="B66" s="142">
        <v>250000</v>
      </c>
      <c r="C66" s="143">
        <v>44862.05</v>
      </c>
      <c r="D66" s="144" t="s">
        <v>53</v>
      </c>
      <c r="E66" s="145">
        <v>5270</v>
      </c>
      <c r="F66" s="143">
        <v>44862.05</v>
      </c>
      <c r="J66" s="146"/>
    </row>
    <row r="67" spans="2:10" ht="17.25" customHeight="1">
      <c r="B67" s="142">
        <v>952560</v>
      </c>
      <c r="C67" s="143">
        <v>0</v>
      </c>
      <c r="D67" s="144" t="s">
        <v>53</v>
      </c>
      <c r="E67" s="145">
        <v>6270</v>
      </c>
      <c r="F67" s="143">
        <v>0</v>
      </c>
      <c r="J67" s="146"/>
    </row>
    <row r="68" spans="2:10" ht="17.25" customHeight="1">
      <c r="B68" s="142">
        <v>159000</v>
      </c>
      <c r="C68" s="143">
        <v>10851.22</v>
      </c>
      <c r="D68" s="144" t="s">
        <v>54</v>
      </c>
      <c r="E68" s="145">
        <v>5300</v>
      </c>
      <c r="F68" s="143">
        <v>10851.22</v>
      </c>
      <c r="J68" s="146"/>
    </row>
    <row r="69" spans="2:10" ht="17.25" customHeight="1">
      <c r="B69" s="142">
        <v>0</v>
      </c>
      <c r="C69" s="143">
        <v>0</v>
      </c>
      <c r="D69" s="144" t="s">
        <v>55</v>
      </c>
      <c r="E69" s="145">
        <v>5400</v>
      </c>
      <c r="F69" s="143">
        <v>0</v>
      </c>
      <c r="J69" s="146"/>
    </row>
    <row r="70" spans="2:10" ht="17.25" customHeight="1">
      <c r="B70" s="142">
        <v>1290200</v>
      </c>
      <c r="C70" s="143">
        <v>44000</v>
      </c>
      <c r="D70" s="144" t="s">
        <v>55</v>
      </c>
      <c r="E70" s="145">
        <v>6400</v>
      </c>
      <c r="F70" s="143">
        <v>44000</v>
      </c>
      <c r="J70" s="146"/>
    </row>
    <row r="71" spans="2:10" ht="17.25" customHeight="1">
      <c r="B71" s="142">
        <v>0</v>
      </c>
      <c r="C71" s="143">
        <v>0</v>
      </c>
      <c r="D71" s="144" t="s">
        <v>56</v>
      </c>
      <c r="E71" s="145">
        <v>5450</v>
      </c>
      <c r="F71" s="143">
        <v>0</v>
      </c>
      <c r="J71" s="146"/>
    </row>
    <row r="72" spans="2:10" ht="17.25" customHeight="1">
      <c r="B72" s="142">
        <v>185200</v>
      </c>
      <c r="C72" s="143">
        <v>0</v>
      </c>
      <c r="D72" s="144" t="s">
        <v>56</v>
      </c>
      <c r="E72" s="145">
        <v>6450</v>
      </c>
      <c r="F72" s="143">
        <v>0</v>
      </c>
      <c r="J72" s="146"/>
    </row>
    <row r="73" spans="2:10" ht="17.25" customHeight="1">
      <c r="B73" s="142">
        <v>0</v>
      </c>
      <c r="C73" s="143">
        <v>0</v>
      </c>
      <c r="D73" s="144" t="s">
        <v>57</v>
      </c>
      <c r="E73" s="145">
        <v>5500</v>
      </c>
      <c r="F73" s="143">
        <v>0</v>
      </c>
      <c r="J73" s="146"/>
    </row>
    <row r="74" spans="2:10" ht="17.25" customHeight="1">
      <c r="B74" s="142">
        <v>1150000</v>
      </c>
      <c r="C74" s="143">
        <v>0</v>
      </c>
      <c r="D74" s="144" t="s">
        <v>57</v>
      </c>
      <c r="E74" s="145">
        <v>6500</v>
      </c>
      <c r="F74" s="143">
        <v>0</v>
      </c>
      <c r="J74" s="146"/>
    </row>
    <row r="75" spans="2:10" ht="17.25" customHeight="1">
      <c r="B75" s="142">
        <v>0</v>
      </c>
      <c r="C75" s="143">
        <v>0</v>
      </c>
      <c r="D75" s="144" t="s">
        <v>187</v>
      </c>
      <c r="E75" s="145">
        <v>5550</v>
      </c>
      <c r="F75" s="143">
        <v>0</v>
      </c>
      <c r="J75" s="146"/>
    </row>
    <row r="76" spans="2:10" ht="17.25" customHeight="1">
      <c r="B76" s="122">
        <v>1748000</v>
      </c>
      <c r="C76" s="143">
        <v>123500</v>
      </c>
      <c r="D76" s="108" t="s">
        <v>187</v>
      </c>
      <c r="E76" s="135">
        <v>6550</v>
      </c>
      <c r="F76" s="124">
        <v>123500</v>
      </c>
      <c r="J76" s="146"/>
    </row>
    <row r="77" spans="2:10" ht="17.25" customHeight="1" thickBot="1">
      <c r="B77" s="129">
        <f>SUM(B59:B76)</f>
        <v>14402584</v>
      </c>
      <c r="C77" s="149">
        <f>SUM(C59:C76)</f>
        <v>1118509.83</v>
      </c>
      <c r="D77" s="150"/>
      <c r="E77" s="135"/>
      <c r="F77" s="131">
        <f>SUM(F59:F76)</f>
        <v>700049.83</v>
      </c>
      <c r="J77" s="141"/>
    </row>
    <row r="78" spans="2:10" ht="17.25" customHeight="1" thickTop="1">
      <c r="B78" s="151"/>
      <c r="C78" s="152">
        <v>343000</v>
      </c>
      <c r="D78" s="153" t="s">
        <v>77</v>
      </c>
      <c r="E78" s="116">
        <v>700</v>
      </c>
      <c r="F78" s="154">
        <v>343000</v>
      </c>
      <c r="J78" s="141"/>
    </row>
    <row r="79" spans="2:10" ht="17.25" customHeight="1">
      <c r="B79" s="151"/>
      <c r="C79" s="152">
        <v>0</v>
      </c>
      <c r="D79" s="153" t="s">
        <v>435</v>
      </c>
      <c r="E79" s="116"/>
      <c r="F79" s="154">
        <v>0</v>
      </c>
      <c r="J79" s="141"/>
    </row>
    <row r="80" spans="2:10" ht="17.25" customHeight="1">
      <c r="B80" s="151"/>
      <c r="C80" s="152">
        <v>575500</v>
      </c>
      <c r="D80" s="153" t="s">
        <v>426</v>
      </c>
      <c r="E80" s="116"/>
      <c r="F80" s="154">
        <v>575500</v>
      </c>
      <c r="J80" s="141"/>
    </row>
    <row r="81" spans="2:10" ht="17.25" customHeight="1">
      <c r="B81" s="151"/>
      <c r="C81" s="152">
        <v>24000</v>
      </c>
      <c r="D81" s="153" t="s">
        <v>427</v>
      </c>
      <c r="E81" s="116"/>
      <c r="F81" s="154">
        <v>24000</v>
      </c>
      <c r="J81" s="141"/>
    </row>
    <row r="82" spans="2:10" ht="17.25" customHeight="1">
      <c r="B82" s="151"/>
      <c r="C82" s="152">
        <v>0</v>
      </c>
      <c r="D82" s="153" t="s">
        <v>449</v>
      </c>
      <c r="E82" s="116"/>
      <c r="F82" s="154">
        <v>0</v>
      </c>
      <c r="J82" s="141"/>
    </row>
    <row r="83" spans="2:6" ht="17.25" customHeight="1">
      <c r="B83" s="151"/>
      <c r="C83" s="152">
        <v>0</v>
      </c>
      <c r="D83" s="153" t="s">
        <v>222</v>
      </c>
      <c r="E83" s="116"/>
      <c r="F83" s="154">
        <v>0</v>
      </c>
    </row>
    <row r="84" spans="2:6" ht="17.25" customHeight="1">
      <c r="B84" s="151"/>
      <c r="C84" s="152">
        <v>116346.5</v>
      </c>
      <c r="D84" s="153" t="s">
        <v>132</v>
      </c>
      <c r="E84" s="116"/>
      <c r="F84" s="154">
        <v>0</v>
      </c>
    </row>
    <row r="85" spans="2:6" ht="17.25" customHeight="1">
      <c r="B85" s="134"/>
      <c r="C85" s="155">
        <v>50006.95</v>
      </c>
      <c r="D85" s="153" t="s">
        <v>153</v>
      </c>
      <c r="E85" s="135">
        <v>900</v>
      </c>
      <c r="F85" s="134">
        <f>หมายเหตุประกอบงบ!C72</f>
        <v>500</v>
      </c>
    </row>
    <row r="86" spans="2:6" ht="17.25" customHeight="1">
      <c r="B86" s="156"/>
      <c r="C86" s="155">
        <v>645000</v>
      </c>
      <c r="D86" s="157" t="s">
        <v>452</v>
      </c>
      <c r="E86" s="135"/>
      <c r="F86" s="124">
        <v>321000</v>
      </c>
    </row>
    <row r="87" spans="2:6" ht="17.25" customHeight="1">
      <c r="B87" s="156"/>
      <c r="C87" s="152">
        <v>2000</v>
      </c>
      <c r="D87" s="157" t="s">
        <v>134</v>
      </c>
      <c r="E87" s="158">
        <v>90</v>
      </c>
      <c r="F87" s="143">
        <v>0</v>
      </c>
    </row>
    <row r="88" spans="3:6" ht="17.25" customHeight="1">
      <c r="C88" s="159">
        <f>SUM(C78:C87)</f>
        <v>1755853.45</v>
      </c>
      <c r="D88" s="144"/>
      <c r="E88" s="160"/>
      <c r="F88" s="161">
        <f>SUM(F78:F87)</f>
        <v>1264000</v>
      </c>
    </row>
    <row r="89" spans="3:6" ht="17.25" customHeight="1">
      <c r="C89" s="136">
        <f>SUM(C88,C77)</f>
        <v>2874363.2800000003</v>
      </c>
      <c r="D89" s="162" t="s">
        <v>148</v>
      </c>
      <c r="E89" s="156"/>
      <c r="F89" s="163">
        <f>SUM(F88,F77)</f>
        <v>1964049.83</v>
      </c>
    </row>
    <row r="90" spans="3:6" ht="17.25" customHeight="1">
      <c r="C90" s="124">
        <f>C37-C89</f>
        <v>-616685.4000000004</v>
      </c>
      <c r="D90" s="164" t="s">
        <v>200</v>
      </c>
      <c r="E90" s="156"/>
      <c r="F90" s="165">
        <f>F37-F89</f>
        <v>291598.0499999998</v>
      </c>
    </row>
    <row r="91" spans="3:6" ht="17.25" customHeight="1">
      <c r="C91" s="124"/>
      <c r="D91" s="162" t="s">
        <v>196</v>
      </c>
      <c r="E91" s="156"/>
      <c r="F91" s="124"/>
    </row>
    <row r="92" spans="3:6" ht="17.25" customHeight="1">
      <c r="C92" s="124">
        <v>0</v>
      </c>
      <c r="D92" s="164" t="s">
        <v>201</v>
      </c>
      <c r="E92" s="156"/>
      <c r="F92" s="166"/>
    </row>
    <row r="93" spans="3:11" ht="17.25" customHeight="1" thickBot="1">
      <c r="C93" s="130">
        <f>C10+C90</f>
        <v>11188778.07</v>
      </c>
      <c r="D93" s="162" t="s">
        <v>197</v>
      </c>
      <c r="E93" s="156"/>
      <c r="F93" s="131">
        <f>F10+F90</f>
        <v>11188778.07</v>
      </c>
      <c r="J93" s="147">
        <f>F93</f>
        <v>11188778.07</v>
      </c>
      <c r="K93" s="147">
        <f>งบทดลอง!H9</f>
        <v>11188778.07</v>
      </c>
    </row>
    <row r="94" ht="17.25" customHeight="1" thickTop="1"/>
    <row r="95" spans="10:11" ht="17.25" customHeight="1">
      <c r="J95" s="147"/>
      <c r="K95" s="147">
        <f>K93-J93</f>
        <v>0</v>
      </c>
    </row>
    <row r="96" ht="17.25" customHeight="1"/>
    <row r="97" spans="2:11" ht="17.25" customHeight="1">
      <c r="B97" s="167"/>
      <c r="C97" s="56"/>
      <c r="D97" s="50"/>
      <c r="E97" s="50"/>
      <c r="F97" s="50"/>
      <c r="K97" s="148"/>
    </row>
    <row r="98" spans="2:11" ht="17.25" customHeight="1">
      <c r="B98" s="167"/>
      <c r="C98" s="56"/>
      <c r="D98" s="50"/>
      <c r="E98" s="50"/>
      <c r="F98" s="50"/>
      <c r="J98" s="147">
        <f>J93-C93</f>
        <v>0</v>
      </c>
      <c r="K98" s="147">
        <f>K95-K97</f>
        <v>0</v>
      </c>
    </row>
    <row r="99" spans="2:6" ht="17.25" customHeight="1">
      <c r="B99" s="167"/>
      <c r="C99" s="56"/>
      <c r="D99" s="98"/>
      <c r="E99" s="98"/>
      <c r="F99" s="98"/>
    </row>
    <row r="100" spans="2:6" ht="17.25">
      <c r="B100" s="56"/>
      <c r="C100" s="56"/>
      <c r="D100" s="98"/>
      <c r="E100" s="56"/>
      <c r="F100" s="56"/>
    </row>
  </sheetData>
  <sheetProtection/>
  <mergeCells count="5">
    <mergeCell ref="B4:F4"/>
    <mergeCell ref="B7:C7"/>
    <mergeCell ref="B55:C55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45"/>
  <sheetViews>
    <sheetView zoomScalePageLayoutView="0" workbookViewId="0" topLeftCell="A4">
      <pane ySplit="2160" topLeftCell="A33" activePane="bottomLeft" state="split"/>
      <selection pane="topLeft" activeCell="I4" sqref="I1:J16384"/>
      <selection pane="bottomLeft" activeCell="G45" sqref="G45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8515625" style="1" customWidth="1"/>
    <col min="5" max="8" width="12.00390625" style="168" customWidth="1"/>
    <col min="9" max="10" width="13.42187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1.75" customHeight="1">
      <c r="A1" s="360" t="s">
        <v>113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ht="21.75" customHeight="1">
      <c r="A2" s="360" t="s">
        <v>131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21.75" customHeight="1">
      <c r="A3" s="384" t="s">
        <v>540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ht="12" customHeight="1"/>
    <row r="5" spans="1:10" ht="18.75">
      <c r="A5" s="115"/>
      <c r="B5" s="117"/>
      <c r="C5" s="385" t="s">
        <v>114</v>
      </c>
      <c r="D5" s="386"/>
      <c r="E5" s="387" t="s">
        <v>31</v>
      </c>
      <c r="F5" s="387"/>
      <c r="G5" s="388" t="s">
        <v>29</v>
      </c>
      <c r="H5" s="388"/>
      <c r="I5" s="386" t="s">
        <v>115</v>
      </c>
      <c r="J5" s="386"/>
    </row>
    <row r="6" spans="1:10" ht="18.75">
      <c r="A6" s="33" t="s">
        <v>27</v>
      </c>
      <c r="B6" s="116" t="s">
        <v>28</v>
      </c>
      <c r="C6" s="358" t="s">
        <v>541</v>
      </c>
      <c r="D6" s="389"/>
      <c r="E6" s="387" t="s">
        <v>116</v>
      </c>
      <c r="F6" s="387"/>
      <c r="G6" s="387" t="s">
        <v>117</v>
      </c>
      <c r="H6" s="387"/>
      <c r="I6" s="386" t="s">
        <v>542</v>
      </c>
      <c r="J6" s="386"/>
    </row>
    <row r="7" spans="1:10" ht="18.75">
      <c r="A7" s="172"/>
      <c r="B7" s="173"/>
      <c r="C7" s="169" t="s">
        <v>23</v>
      </c>
      <c r="D7" s="170" t="s">
        <v>24</v>
      </c>
      <c r="E7" s="342" t="s">
        <v>23</v>
      </c>
      <c r="F7" s="342" t="s">
        <v>24</v>
      </c>
      <c r="G7" s="171" t="s">
        <v>23</v>
      </c>
      <c r="H7" s="171" t="s">
        <v>24</v>
      </c>
      <c r="I7" s="170" t="s">
        <v>23</v>
      </c>
      <c r="J7" s="170" t="s">
        <v>24</v>
      </c>
    </row>
    <row r="8" spans="1:10" ht="18.75">
      <c r="A8" s="174" t="s">
        <v>110</v>
      </c>
      <c r="B8" s="175">
        <v>10</v>
      </c>
      <c r="C8" s="176">
        <v>0</v>
      </c>
      <c r="D8" s="176"/>
      <c r="E8" s="343"/>
      <c r="F8" s="343"/>
      <c r="G8" s="177"/>
      <c r="H8" s="177"/>
      <c r="I8" s="177">
        <f>SUM(C8+E8+G8-D8-F8-H8)</f>
        <v>0</v>
      </c>
      <c r="J8" s="177"/>
    </row>
    <row r="9" spans="1:10" ht="18.75">
      <c r="A9" s="174" t="s">
        <v>160</v>
      </c>
      <c r="B9" s="175">
        <v>21</v>
      </c>
      <c r="C9" s="176">
        <v>0</v>
      </c>
      <c r="D9" s="176"/>
      <c r="E9" s="343"/>
      <c r="F9" s="343">
        <v>1400000</v>
      </c>
      <c r="G9" s="177">
        <v>1807086.75</v>
      </c>
      <c r="H9" s="177">
        <v>154312</v>
      </c>
      <c r="I9" s="177">
        <f>SUM(C9+E9+G9-D9-F9-H9)</f>
        <v>252774.75</v>
      </c>
      <c r="J9" s="177"/>
    </row>
    <row r="10" spans="1:10" ht="18.75">
      <c r="A10" s="174" t="s">
        <v>203</v>
      </c>
      <c r="B10" s="175">
        <v>22</v>
      </c>
      <c r="C10" s="176">
        <v>8058507.96</v>
      </c>
      <c r="D10" s="176"/>
      <c r="E10" s="343"/>
      <c r="F10" s="343"/>
      <c r="G10" s="177"/>
      <c r="H10" s="177"/>
      <c r="I10" s="177">
        <f aca="true" t="shared" si="0" ref="I10:I33">SUM(C10+E10+G10-D10-F10-H10)</f>
        <v>8058507.96</v>
      </c>
      <c r="J10" s="177"/>
    </row>
    <row r="11" spans="1:13" ht="18.75">
      <c r="A11" s="174" t="s">
        <v>497</v>
      </c>
      <c r="B11" s="175">
        <v>22</v>
      </c>
      <c r="C11" s="136">
        <v>2038518.83</v>
      </c>
      <c r="D11" s="136"/>
      <c r="E11" s="344">
        <v>1400000</v>
      </c>
      <c r="F11" s="344"/>
      <c r="G11" s="159">
        <v>22284</v>
      </c>
      <c r="H11" s="159">
        <v>1383460.7</v>
      </c>
      <c r="I11" s="177">
        <f t="shared" si="0"/>
        <v>2077342.1300000001</v>
      </c>
      <c r="J11" s="177"/>
      <c r="M11" s="13">
        <f>SUM(I9:I13)</f>
        <v>11188778.07</v>
      </c>
    </row>
    <row r="12" spans="1:10" ht="18.75">
      <c r="A12" s="174" t="s">
        <v>180</v>
      </c>
      <c r="B12" s="175">
        <v>22</v>
      </c>
      <c r="C12" s="136">
        <v>780673.06</v>
      </c>
      <c r="D12" s="136"/>
      <c r="E12" s="344"/>
      <c r="F12" s="344"/>
      <c r="G12" s="159"/>
      <c r="H12" s="159"/>
      <c r="I12" s="177">
        <f>SUM(C12+E12+G12-D12-F12-H12)</f>
        <v>780673.06</v>
      </c>
      <c r="J12" s="177"/>
    </row>
    <row r="13" spans="1:10" ht="18.75">
      <c r="A13" s="174" t="s">
        <v>181</v>
      </c>
      <c r="B13" s="175">
        <v>22</v>
      </c>
      <c r="C13" s="136">
        <v>19480.17</v>
      </c>
      <c r="D13" s="136"/>
      <c r="E13" s="344"/>
      <c r="F13" s="344"/>
      <c r="G13" s="159"/>
      <c r="H13" s="159"/>
      <c r="I13" s="177">
        <f>SUM(C13+E13+G13-D13-F13-H13)</f>
        <v>19480.17</v>
      </c>
      <c r="J13" s="177"/>
    </row>
    <row r="14" spans="1:10" ht="18.75">
      <c r="A14" s="174" t="s">
        <v>389</v>
      </c>
      <c r="B14" s="175">
        <v>90</v>
      </c>
      <c r="C14" s="136">
        <v>1956.69</v>
      </c>
      <c r="D14" s="136"/>
      <c r="E14" s="344"/>
      <c r="F14" s="344"/>
      <c r="G14" s="159"/>
      <c r="H14" s="159"/>
      <c r="I14" s="177">
        <f>SUM(C14+E14+G14-D14-F14-H14)</f>
        <v>1956.69</v>
      </c>
      <c r="J14" s="177"/>
    </row>
    <row r="15" spans="1:10" ht="18.75">
      <c r="A15" s="174" t="s">
        <v>390</v>
      </c>
      <c r="B15" s="175"/>
      <c r="C15" s="136">
        <v>241056</v>
      </c>
      <c r="D15" s="136"/>
      <c r="E15" s="344"/>
      <c r="F15" s="344"/>
      <c r="G15" s="159"/>
      <c r="H15" s="159"/>
      <c r="I15" s="177">
        <f t="shared" si="0"/>
        <v>241056</v>
      </c>
      <c r="J15" s="177"/>
    </row>
    <row r="16" spans="1:10" ht="18.75">
      <c r="A16" s="174" t="s">
        <v>134</v>
      </c>
      <c r="B16" s="175">
        <v>90</v>
      </c>
      <c r="C16" s="136">
        <v>2000</v>
      </c>
      <c r="D16" s="136"/>
      <c r="E16" s="344"/>
      <c r="F16" s="344">
        <v>2000</v>
      </c>
      <c r="G16" s="159"/>
      <c r="H16" s="159"/>
      <c r="I16" s="177">
        <f t="shared" si="0"/>
        <v>0</v>
      </c>
      <c r="J16" s="177"/>
    </row>
    <row r="17" spans="1:10" ht="18.75">
      <c r="A17" s="174" t="s">
        <v>452</v>
      </c>
      <c r="B17" s="175">
        <v>704</v>
      </c>
      <c r="C17" s="136">
        <v>329500</v>
      </c>
      <c r="D17" s="136"/>
      <c r="E17" s="344"/>
      <c r="F17" s="344">
        <v>402000</v>
      </c>
      <c r="G17" s="159">
        <v>321000</v>
      </c>
      <c r="H17" s="159"/>
      <c r="I17" s="177">
        <f t="shared" si="0"/>
        <v>248500</v>
      </c>
      <c r="J17" s="177"/>
    </row>
    <row r="18" spans="1:10" ht="18.75">
      <c r="A18" s="174" t="s">
        <v>118</v>
      </c>
      <c r="B18" s="175">
        <v>0</v>
      </c>
      <c r="C18" s="136">
        <v>0</v>
      </c>
      <c r="D18" s="136"/>
      <c r="E18" s="344"/>
      <c r="F18" s="344"/>
      <c r="G18" s="159">
        <v>11082</v>
      </c>
      <c r="H18" s="159"/>
      <c r="I18" s="177">
        <f t="shared" si="0"/>
        <v>11082</v>
      </c>
      <c r="J18" s="177"/>
    </row>
    <row r="19" spans="1:10" ht="18.75">
      <c r="A19" s="174" t="s">
        <v>70</v>
      </c>
      <c r="B19" s="175">
        <v>100</v>
      </c>
      <c r="C19" s="136">
        <v>228450</v>
      </c>
      <c r="D19" s="136"/>
      <c r="E19" s="344"/>
      <c r="F19" s="344"/>
      <c r="G19" s="159">
        <v>230250</v>
      </c>
      <c r="H19" s="159"/>
      <c r="I19" s="177">
        <f t="shared" si="0"/>
        <v>458700</v>
      </c>
      <c r="J19" s="177"/>
    </row>
    <row r="20" spans="1:10" ht="18.75">
      <c r="A20" s="174" t="s">
        <v>71</v>
      </c>
      <c r="B20" s="175">
        <v>120</v>
      </c>
      <c r="C20" s="136">
        <v>8440</v>
      </c>
      <c r="D20" s="136"/>
      <c r="E20" s="344"/>
      <c r="F20" s="344"/>
      <c r="G20" s="159">
        <v>8440</v>
      </c>
      <c r="H20" s="159"/>
      <c r="I20" s="177">
        <f t="shared" si="0"/>
        <v>16880</v>
      </c>
      <c r="J20" s="177"/>
    </row>
    <row r="21" spans="1:10" ht="18.75">
      <c r="A21" s="178" t="s">
        <v>72</v>
      </c>
      <c r="B21" s="179">
        <v>130</v>
      </c>
      <c r="C21" s="180">
        <v>73020</v>
      </c>
      <c r="D21" s="180"/>
      <c r="E21" s="345"/>
      <c r="F21" s="345"/>
      <c r="G21" s="159">
        <v>73020</v>
      </c>
      <c r="H21" s="181"/>
      <c r="I21" s="177">
        <f t="shared" si="0"/>
        <v>146040</v>
      </c>
      <c r="J21" s="177"/>
    </row>
    <row r="22" spans="1:10" ht="18.75">
      <c r="A22" s="174" t="s">
        <v>73</v>
      </c>
      <c r="B22" s="175">
        <v>200</v>
      </c>
      <c r="C22" s="136">
        <v>106150</v>
      </c>
      <c r="D22" s="136"/>
      <c r="E22" s="344"/>
      <c r="F22" s="344"/>
      <c r="G22" s="159">
        <v>122983.5</v>
      </c>
      <c r="H22" s="159"/>
      <c r="I22" s="177">
        <f t="shared" si="0"/>
        <v>229133.5</v>
      </c>
      <c r="J22" s="177"/>
    </row>
    <row r="23" spans="1:10" ht="18.75">
      <c r="A23" s="174" t="s">
        <v>74</v>
      </c>
      <c r="B23" s="175">
        <v>250</v>
      </c>
      <c r="C23" s="136">
        <v>2400</v>
      </c>
      <c r="D23" s="136"/>
      <c r="E23" s="344">
        <v>2000</v>
      </c>
      <c r="F23" s="344"/>
      <c r="G23" s="159">
        <v>29061.06</v>
      </c>
      <c r="H23" s="159"/>
      <c r="I23" s="177">
        <f t="shared" si="0"/>
        <v>33461.06</v>
      </c>
      <c r="J23" s="177"/>
    </row>
    <row r="24" spans="1:10" ht="18.75">
      <c r="A24" s="174" t="s">
        <v>75</v>
      </c>
      <c r="B24" s="175">
        <v>270</v>
      </c>
      <c r="C24" s="136">
        <v>0</v>
      </c>
      <c r="D24" s="136"/>
      <c r="E24" s="344"/>
      <c r="F24" s="344"/>
      <c r="G24" s="159">
        <v>44862.05</v>
      </c>
      <c r="H24" s="159"/>
      <c r="I24" s="177">
        <f t="shared" si="0"/>
        <v>44862.05</v>
      </c>
      <c r="J24" s="177"/>
    </row>
    <row r="25" spans="1:10" ht="18.75">
      <c r="A25" s="174" t="s">
        <v>76</v>
      </c>
      <c r="B25" s="175">
        <v>300</v>
      </c>
      <c r="C25" s="136">
        <v>0</v>
      </c>
      <c r="D25" s="136"/>
      <c r="E25" s="344"/>
      <c r="F25" s="344"/>
      <c r="G25" s="159">
        <v>10851.22</v>
      </c>
      <c r="H25" s="159"/>
      <c r="I25" s="177">
        <f t="shared" si="0"/>
        <v>10851.22</v>
      </c>
      <c r="J25" s="177"/>
    </row>
    <row r="26" spans="1:10" ht="18.75">
      <c r="A26" s="174" t="s">
        <v>119</v>
      </c>
      <c r="B26" s="175">
        <v>400</v>
      </c>
      <c r="C26" s="136">
        <v>0</v>
      </c>
      <c r="D26" s="136"/>
      <c r="E26" s="344"/>
      <c r="F26" s="344"/>
      <c r="G26" s="159">
        <v>44000</v>
      </c>
      <c r="H26" s="159"/>
      <c r="I26" s="177">
        <f t="shared" si="0"/>
        <v>44000</v>
      </c>
      <c r="J26" s="177"/>
    </row>
    <row r="27" spans="1:10" ht="18.75">
      <c r="A27" s="174" t="s">
        <v>120</v>
      </c>
      <c r="B27" s="175">
        <v>450</v>
      </c>
      <c r="C27" s="136">
        <v>0</v>
      </c>
      <c r="D27" s="136"/>
      <c r="E27" s="344"/>
      <c r="F27" s="344"/>
      <c r="G27" s="159"/>
      <c r="H27" s="159"/>
      <c r="I27" s="177">
        <f t="shared" si="0"/>
        <v>0</v>
      </c>
      <c r="J27" s="177"/>
    </row>
    <row r="28" spans="1:10" ht="18.75">
      <c r="A28" s="174" t="s">
        <v>121</v>
      </c>
      <c r="B28" s="175">
        <v>500</v>
      </c>
      <c r="C28" s="136">
        <v>0</v>
      </c>
      <c r="D28" s="136"/>
      <c r="E28" s="344"/>
      <c r="F28" s="344"/>
      <c r="G28" s="159"/>
      <c r="H28" s="159"/>
      <c r="I28" s="177">
        <f t="shared" si="0"/>
        <v>0</v>
      </c>
      <c r="J28" s="177"/>
    </row>
    <row r="29" spans="1:10" ht="18.75">
      <c r="A29" s="174" t="s">
        <v>192</v>
      </c>
      <c r="B29" s="175">
        <v>550</v>
      </c>
      <c r="C29" s="136">
        <v>0</v>
      </c>
      <c r="D29" s="136"/>
      <c r="E29" s="344"/>
      <c r="F29" s="344"/>
      <c r="G29" s="159">
        <v>123500</v>
      </c>
      <c r="H29" s="159"/>
      <c r="I29" s="177">
        <f t="shared" si="0"/>
        <v>123500</v>
      </c>
      <c r="J29" s="177"/>
    </row>
    <row r="30" spans="1:10" ht="18.75">
      <c r="A30" s="174" t="s">
        <v>419</v>
      </c>
      <c r="B30" s="175"/>
      <c r="C30" s="136">
        <v>0</v>
      </c>
      <c r="D30" s="136">
        <v>0</v>
      </c>
      <c r="E30" s="344">
        <v>384000</v>
      </c>
      <c r="F30" s="344"/>
      <c r="G30" s="159">
        <v>191000</v>
      </c>
      <c r="H30" s="159"/>
      <c r="I30" s="177">
        <f t="shared" si="0"/>
        <v>575000</v>
      </c>
      <c r="J30" s="177"/>
    </row>
    <row r="31" spans="1:10" ht="18.75">
      <c r="A31" s="174" t="s">
        <v>420</v>
      </c>
      <c r="B31" s="175"/>
      <c r="C31" s="136"/>
      <c r="D31" s="136"/>
      <c r="E31" s="344">
        <v>18000</v>
      </c>
      <c r="F31" s="344"/>
      <c r="G31" s="159">
        <v>6000</v>
      </c>
      <c r="H31" s="159"/>
      <c r="I31" s="177">
        <f t="shared" si="0"/>
        <v>24000</v>
      </c>
      <c r="J31" s="177"/>
    </row>
    <row r="32" spans="1:10" ht="18.75">
      <c r="A32" s="174" t="s">
        <v>448</v>
      </c>
      <c r="B32" s="175"/>
      <c r="C32" s="136"/>
      <c r="D32" s="136"/>
      <c r="E32" s="344"/>
      <c r="F32" s="344"/>
      <c r="G32" s="159"/>
      <c r="H32" s="159"/>
      <c r="I32" s="177">
        <f t="shared" si="0"/>
        <v>0</v>
      </c>
      <c r="J32" s="177"/>
    </row>
    <row r="33" spans="1:10" ht="18.75">
      <c r="A33" s="174" t="s">
        <v>429</v>
      </c>
      <c r="B33" s="175"/>
      <c r="C33" s="136"/>
      <c r="D33" s="136"/>
      <c r="E33" s="344"/>
      <c r="F33" s="344"/>
      <c r="G33" s="159"/>
      <c r="H33" s="159"/>
      <c r="I33" s="177">
        <f t="shared" si="0"/>
        <v>0</v>
      </c>
      <c r="J33" s="177"/>
    </row>
    <row r="34" spans="1:10" ht="18.75">
      <c r="A34" s="182" t="s">
        <v>122</v>
      </c>
      <c r="B34" s="175">
        <v>821</v>
      </c>
      <c r="C34" s="136"/>
      <c r="D34" s="136">
        <v>30</v>
      </c>
      <c r="E34" s="344"/>
      <c r="F34" s="344"/>
      <c r="G34" s="159"/>
      <c r="H34" s="159">
        <v>1832135.75</v>
      </c>
      <c r="I34" s="159"/>
      <c r="J34" s="177">
        <f>SUM(D34+F34+H34-C34-E34-G34)</f>
        <v>1832165.75</v>
      </c>
    </row>
    <row r="35" spans="1:10" ht="18.75">
      <c r="A35" s="174" t="s">
        <v>123</v>
      </c>
      <c r="B35" s="175">
        <v>900</v>
      </c>
      <c r="C35" s="136"/>
      <c r="D35" s="136">
        <v>463297.19</v>
      </c>
      <c r="E35" s="344"/>
      <c r="F35" s="344"/>
      <c r="G35" s="159">
        <v>500</v>
      </c>
      <c r="H35" s="159">
        <v>18630.13</v>
      </c>
      <c r="I35" s="159"/>
      <c r="J35" s="177">
        <f>SUM(D35+F35+H35-C35-E35-G35)</f>
        <v>481427.32</v>
      </c>
    </row>
    <row r="36" spans="1:10" ht="18.75">
      <c r="A36" s="174" t="s">
        <v>171</v>
      </c>
      <c r="B36" s="175">
        <v>600</v>
      </c>
      <c r="C36" s="136"/>
      <c r="D36" s="136">
        <v>198998</v>
      </c>
      <c r="E36" s="344"/>
      <c r="F36" s="344"/>
      <c r="G36" s="159"/>
      <c r="H36" s="159">
        <v>2</v>
      </c>
      <c r="I36" s="159"/>
      <c r="J36" s="177">
        <f>SUM(D36+F36+H36-C36-E36-G36)</f>
        <v>199000</v>
      </c>
    </row>
    <row r="37" spans="1:10" ht="18.75">
      <c r="A37" s="174" t="s">
        <v>204</v>
      </c>
      <c r="B37" s="175"/>
      <c r="C37" s="136"/>
      <c r="D37" s="136">
        <v>701977</v>
      </c>
      <c r="E37" s="344"/>
      <c r="F37" s="344"/>
      <c r="G37" s="159"/>
      <c r="H37" s="159"/>
      <c r="I37" s="159"/>
      <c r="J37" s="177">
        <f>SUM(D37+F37+H37-C37-E37-G37)</f>
        <v>701977</v>
      </c>
    </row>
    <row r="38" spans="1:10" ht="18.75">
      <c r="A38" s="174" t="s">
        <v>453</v>
      </c>
      <c r="B38" s="175"/>
      <c r="C38" s="136"/>
      <c r="D38" s="136">
        <v>65</v>
      </c>
      <c r="E38" s="344"/>
      <c r="F38" s="344"/>
      <c r="G38" s="159"/>
      <c r="H38" s="159"/>
      <c r="I38" s="159"/>
      <c r="J38" s="177">
        <f>SUM(D38+F38+H38-C38-E38-G38)</f>
        <v>65</v>
      </c>
    </row>
    <row r="39" spans="1:10" ht="18.75">
      <c r="A39" s="182" t="s">
        <v>476</v>
      </c>
      <c r="B39" s="175"/>
      <c r="C39" s="136"/>
      <c r="D39" s="136">
        <v>146375</v>
      </c>
      <c r="E39" s="344"/>
      <c r="F39" s="344"/>
      <c r="G39" s="159"/>
      <c r="H39" s="159"/>
      <c r="I39" s="159">
        <v>0</v>
      </c>
      <c r="J39" s="177">
        <f>SUM(D39+F39+H39-C39-E39-G39-I39)</f>
        <v>146375</v>
      </c>
    </row>
    <row r="40" spans="1:10" ht="18.75">
      <c r="A40" s="182" t="s">
        <v>182</v>
      </c>
      <c r="B40" s="175"/>
      <c r="C40" s="136"/>
      <c r="D40" s="136">
        <v>1021729.06</v>
      </c>
      <c r="E40" s="344"/>
      <c r="F40" s="344"/>
      <c r="G40" s="159"/>
      <c r="H40" s="159"/>
      <c r="I40" s="159"/>
      <c r="J40" s="177">
        <f>SUM(D40+F40+H40-C40-E40-G40-I40)</f>
        <v>1021729.06</v>
      </c>
    </row>
    <row r="41" spans="1:10" ht="18.75">
      <c r="A41" s="182" t="s">
        <v>188</v>
      </c>
      <c r="B41" s="175">
        <v>700</v>
      </c>
      <c r="C41" s="136"/>
      <c r="D41" s="136">
        <v>4354933.73</v>
      </c>
      <c r="E41" s="344"/>
      <c r="F41" s="344"/>
      <c r="G41" s="159">
        <v>343000</v>
      </c>
      <c r="H41" s="159">
        <v>380</v>
      </c>
      <c r="I41" s="159">
        <v>0</v>
      </c>
      <c r="J41" s="177">
        <f>SUM(D41+F41+H41-C41-E41-G41)</f>
        <v>4012313.7300000004</v>
      </c>
    </row>
    <row r="42" spans="1:10" ht="18.75">
      <c r="A42" s="182" t="s">
        <v>161</v>
      </c>
      <c r="B42" s="175"/>
      <c r="C42" s="165"/>
      <c r="D42" s="165">
        <v>5002747.73</v>
      </c>
      <c r="E42" s="346"/>
      <c r="F42" s="346"/>
      <c r="G42" s="183"/>
      <c r="H42" s="183"/>
      <c r="I42" s="183"/>
      <c r="J42" s="177">
        <f>SUM(D42+F42+H42-C42-E42-G42)</f>
        <v>5002747.73</v>
      </c>
    </row>
    <row r="43" spans="1:13" ht="19.5" thickBot="1">
      <c r="A43" s="182"/>
      <c r="B43" s="175"/>
      <c r="C43" s="130">
        <f aca="true" t="shared" si="1" ref="C43:H43">SUM(C8:C42)</f>
        <v>11890152.709999999</v>
      </c>
      <c r="D43" s="130">
        <f t="shared" si="1"/>
        <v>11890152.71</v>
      </c>
      <c r="E43" s="347">
        <f t="shared" si="1"/>
        <v>1804000</v>
      </c>
      <c r="F43" s="347">
        <f t="shared" si="1"/>
        <v>1804000</v>
      </c>
      <c r="G43" s="149">
        <f t="shared" si="1"/>
        <v>3388920.58</v>
      </c>
      <c r="H43" s="149">
        <f t="shared" si="1"/>
        <v>3388920.58</v>
      </c>
      <c r="I43" s="149">
        <f>SUM(I8:I42)</f>
        <v>13397800.590000002</v>
      </c>
      <c r="J43" s="149">
        <f>SUM(J8:J42)</f>
        <v>13397800.59</v>
      </c>
      <c r="M43" s="13">
        <f>J43-I43</f>
        <v>0</v>
      </c>
    </row>
    <row r="44" spans="1:10" ht="19.5" thickTop="1">
      <c r="A44" s="141"/>
      <c r="B44" s="184"/>
      <c r="C44" s="132"/>
      <c r="D44" s="132"/>
      <c r="E44" s="146"/>
      <c r="F44" s="146"/>
      <c r="G44" s="146"/>
      <c r="H44" s="146"/>
      <c r="I44" s="146"/>
      <c r="J44" s="146"/>
    </row>
    <row r="45" spans="1:10" ht="18.75">
      <c r="A45" s="5"/>
      <c r="B45" s="5"/>
      <c r="C45" s="5"/>
      <c r="D45" s="5"/>
      <c r="E45" s="185"/>
      <c r="F45" s="185"/>
      <c r="G45" s="185"/>
      <c r="H45" s="185"/>
      <c r="I45" s="5"/>
      <c r="J45" s="5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7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96"/>
  <sheetViews>
    <sheetView zoomScalePageLayoutView="0" workbookViewId="0" topLeftCell="A4">
      <pane ySplit="1815" topLeftCell="A59" activePane="bottomLeft" state="split"/>
      <selection pane="topLeft" activeCell="A4" sqref="A4:F4"/>
      <selection pane="bottomLeft" activeCell="B96" sqref="B96"/>
    </sheetView>
  </sheetViews>
  <sheetFormatPr defaultColWidth="9.140625" defaultRowHeight="21.75"/>
  <cols>
    <col min="1" max="1" width="57.28125" style="108" customWidth="1"/>
    <col min="2" max="2" width="11.421875" style="186" customWidth="1"/>
    <col min="3" max="3" width="12.57421875" style="187" customWidth="1"/>
    <col min="4" max="4" width="4.57421875" style="187" customWidth="1"/>
    <col min="5" max="5" width="12.00390625" style="188" customWidth="1"/>
    <col min="6" max="6" width="4.7109375" style="188" customWidth="1"/>
    <col min="7" max="16384" width="9.140625" style="108" customWidth="1"/>
  </cols>
  <sheetData>
    <row r="1" ht="17.25">
      <c r="E1" s="188" t="s">
        <v>226</v>
      </c>
    </row>
    <row r="2" spans="1:6" ht="17.25">
      <c r="A2" s="390" t="s">
        <v>131</v>
      </c>
      <c r="B2" s="390"/>
      <c r="C2" s="390"/>
      <c r="D2" s="390"/>
      <c r="E2" s="390"/>
      <c r="F2" s="390"/>
    </row>
    <row r="3" spans="1:6" ht="17.25">
      <c r="A3" s="390" t="s">
        <v>227</v>
      </c>
      <c r="B3" s="390"/>
      <c r="C3" s="390"/>
      <c r="D3" s="390"/>
      <c r="E3" s="390"/>
      <c r="F3" s="390"/>
    </row>
    <row r="4" spans="1:6" ht="17.25">
      <c r="A4" s="390" t="s">
        <v>543</v>
      </c>
      <c r="B4" s="390"/>
      <c r="C4" s="390"/>
      <c r="D4" s="390"/>
      <c r="E4" s="390"/>
      <c r="F4" s="390"/>
    </row>
    <row r="5" ht="10.5" customHeight="1"/>
    <row r="6" spans="1:6" ht="17.25">
      <c r="A6" s="182"/>
      <c r="B6" s="189" t="s">
        <v>28</v>
      </c>
      <c r="C6" s="391" t="s">
        <v>34</v>
      </c>
      <c r="D6" s="391"/>
      <c r="E6" s="392" t="s">
        <v>368</v>
      </c>
      <c r="F6" s="392"/>
    </row>
    <row r="7" spans="1:6" ht="17.25">
      <c r="A7" s="190" t="s">
        <v>228</v>
      </c>
      <c r="B7" s="191"/>
      <c r="C7" s="192"/>
      <c r="D7" s="192"/>
      <c r="E7" s="193"/>
      <c r="F7" s="193"/>
    </row>
    <row r="8" spans="1:6" ht="17.25">
      <c r="A8" s="194" t="s">
        <v>229</v>
      </c>
      <c r="B8" s="195" t="s">
        <v>303</v>
      </c>
      <c r="C8" s="196"/>
      <c r="D8" s="196"/>
      <c r="E8" s="197"/>
      <c r="F8" s="197"/>
    </row>
    <row r="9" spans="1:6" ht="17.25">
      <c r="A9" s="194" t="s">
        <v>230</v>
      </c>
      <c r="B9" s="195" t="s">
        <v>304</v>
      </c>
      <c r="C9" s="196">
        <v>12000</v>
      </c>
      <c r="D9" s="196">
        <v>0</v>
      </c>
      <c r="E9" s="197"/>
      <c r="F9" s="197"/>
    </row>
    <row r="10" spans="1:6" ht="17.25">
      <c r="A10" s="194" t="s">
        <v>231</v>
      </c>
      <c r="B10" s="195" t="s">
        <v>305</v>
      </c>
      <c r="C10" s="196">
        <v>67000</v>
      </c>
      <c r="D10" s="196">
        <v>0</v>
      </c>
      <c r="E10" s="197"/>
      <c r="F10" s="197"/>
    </row>
    <row r="11" spans="1:6" ht="17.25">
      <c r="A11" s="194" t="s">
        <v>232</v>
      </c>
      <c r="B11" s="195" t="s">
        <v>306</v>
      </c>
      <c r="C11" s="196">
        <v>0</v>
      </c>
      <c r="D11" s="196"/>
      <c r="E11" s="197"/>
      <c r="F11" s="197"/>
    </row>
    <row r="12" spans="1:6" ht="17.25">
      <c r="A12" s="194" t="s">
        <v>233</v>
      </c>
      <c r="B12" s="195" t="s">
        <v>307</v>
      </c>
      <c r="C12" s="196">
        <v>0</v>
      </c>
      <c r="D12" s="196"/>
      <c r="E12" s="197"/>
      <c r="F12" s="197"/>
    </row>
    <row r="13" spans="1:6" ht="17.25">
      <c r="A13" s="194" t="s">
        <v>235</v>
      </c>
      <c r="B13" s="195" t="s">
        <v>308</v>
      </c>
      <c r="C13" s="196">
        <v>0</v>
      </c>
      <c r="D13" s="196"/>
      <c r="E13" s="197"/>
      <c r="F13" s="197"/>
    </row>
    <row r="14" spans="1:6" ht="17.25">
      <c r="A14" s="198" t="s">
        <v>234</v>
      </c>
      <c r="B14" s="199" t="s">
        <v>309</v>
      </c>
      <c r="C14" s="200">
        <v>0</v>
      </c>
      <c r="D14" s="200"/>
      <c r="E14" s="201"/>
      <c r="F14" s="201"/>
    </row>
    <row r="15" spans="1:6" ht="18.75">
      <c r="A15" s="202" t="s">
        <v>78</v>
      </c>
      <c r="B15" s="189"/>
      <c r="C15" s="203">
        <f>SUM(C9:C14)+INT(SUM(D9:D14)/100)</f>
        <v>79000</v>
      </c>
      <c r="D15" s="204">
        <f>MOD(SUM(D9:D14),100)</f>
        <v>0</v>
      </c>
      <c r="E15" s="205">
        <f>SUM(E9:E14)+INT(SUM(F9:F14)/100)</f>
        <v>0</v>
      </c>
      <c r="F15" s="206">
        <f>MOD(SUM(F9:F14),100)</f>
        <v>0</v>
      </c>
    </row>
    <row r="16" spans="1:6" ht="17.25">
      <c r="A16" s="190" t="s">
        <v>236</v>
      </c>
      <c r="B16" s="191" t="s">
        <v>310</v>
      </c>
      <c r="C16" s="192"/>
      <c r="D16" s="192"/>
      <c r="E16" s="193"/>
      <c r="F16" s="193"/>
    </row>
    <row r="17" spans="1:6" ht="17.25">
      <c r="A17" s="194" t="s">
        <v>237</v>
      </c>
      <c r="B17" s="195" t="s">
        <v>311</v>
      </c>
      <c r="C17" s="196"/>
      <c r="D17" s="196"/>
      <c r="E17" s="197"/>
      <c r="F17" s="197"/>
    </row>
    <row r="18" spans="1:6" ht="17.25">
      <c r="A18" s="194" t="s">
        <v>238</v>
      </c>
      <c r="B18" s="195" t="s">
        <v>312</v>
      </c>
      <c r="C18" s="196"/>
      <c r="D18" s="196"/>
      <c r="E18" s="197"/>
      <c r="F18" s="197"/>
    </row>
    <row r="19" spans="1:6" ht="17.25">
      <c r="A19" s="194" t="s">
        <v>239</v>
      </c>
      <c r="B19" s="195" t="s">
        <v>313</v>
      </c>
      <c r="C19" s="196"/>
      <c r="D19" s="196"/>
      <c r="E19" s="197"/>
      <c r="F19" s="197"/>
    </row>
    <row r="20" spans="1:6" ht="17.25">
      <c r="A20" s="194" t="s">
        <v>240</v>
      </c>
      <c r="B20" s="195" t="s">
        <v>314</v>
      </c>
      <c r="C20" s="196"/>
      <c r="D20" s="196"/>
      <c r="E20" s="197"/>
      <c r="F20" s="197"/>
    </row>
    <row r="21" spans="1:6" ht="17.25">
      <c r="A21" s="194" t="s">
        <v>241</v>
      </c>
      <c r="B21" s="195" t="s">
        <v>315</v>
      </c>
      <c r="C21" s="196"/>
      <c r="D21" s="196"/>
      <c r="E21" s="197">
        <v>64</v>
      </c>
      <c r="F21" s="197">
        <v>0</v>
      </c>
    </row>
    <row r="22" spans="1:6" ht="17.25">
      <c r="A22" s="194" t="s">
        <v>242</v>
      </c>
      <c r="B22" s="195" t="s">
        <v>316</v>
      </c>
      <c r="C22" s="196"/>
      <c r="D22" s="196"/>
      <c r="E22" s="197"/>
      <c r="F22" s="197"/>
    </row>
    <row r="23" spans="1:6" ht="17.25">
      <c r="A23" s="194" t="s">
        <v>243</v>
      </c>
      <c r="B23" s="195" t="s">
        <v>317</v>
      </c>
      <c r="C23" s="196"/>
      <c r="D23" s="196"/>
      <c r="E23" s="197"/>
      <c r="F23" s="197"/>
    </row>
    <row r="24" spans="1:6" ht="17.25">
      <c r="A24" s="194" t="s">
        <v>244</v>
      </c>
      <c r="B24" s="195" t="s">
        <v>318</v>
      </c>
      <c r="C24" s="196"/>
      <c r="D24" s="196"/>
      <c r="E24" s="197"/>
      <c r="F24" s="197"/>
    </row>
    <row r="25" spans="1:6" ht="17.25">
      <c r="A25" s="194" t="s">
        <v>245</v>
      </c>
      <c r="B25" s="195"/>
      <c r="C25" s="196"/>
      <c r="D25" s="196"/>
      <c r="E25" s="197"/>
      <c r="F25" s="197"/>
    </row>
    <row r="26" spans="1:6" ht="17.25">
      <c r="A26" s="194" t="s">
        <v>246</v>
      </c>
      <c r="B26" s="195" t="s">
        <v>319</v>
      </c>
      <c r="C26" s="196"/>
      <c r="D26" s="196"/>
      <c r="E26" s="197"/>
      <c r="F26" s="197"/>
    </row>
    <row r="27" spans="1:6" ht="17.25">
      <c r="A27" s="194" t="s">
        <v>247</v>
      </c>
      <c r="B27" s="195" t="s">
        <v>320</v>
      </c>
      <c r="C27" s="196">
        <v>150</v>
      </c>
      <c r="D27" s="196">
        <v>0</v>
      </c>
      <c r="E27" s="197">
        <v>30</v>
      </c>
      <c r="F27" s="197">
        <v>0</v>
      </c>
    </row>
    <row r="28" spans="1:6" ht="17.25">
      <c r="A28" s="194" t="s">
        <v>248</v>
      </c>
      <c r="B28" s="195"/>
      <c r="C28" s="196"/>
      <c r="D28" s="196"/>
      <c r="E28" s="197"/>
      <c r="F28" s="197"/>
    </row>
    <row r="29" spans="1:6" ht="17.25">
      <c r="A29" s="194" t="s">
        <v>249</v>
      </c>
      <c r="B29" s="195" t="s">
        <v>321</v>
      </c>
      <c r="C29" s="196"/>
      <c r="D29" s="196"/>
      <c r="E29" s="197"/>
      <c r="F29" s="197"/>
    </row>
    <row r="30" spans="1:6" ht="17.25">
      <c r="A30" s="194" t="s">
        <v>250</v>
      </c>
      <c r="B30" s="195" t="s">
        <v>322</v>
      </c>
      <c r="C30" s="196"/>
      <c r="D30" s="196"/>
      <c r="E30" s="197"/>
      <c r="F30" s="197"/>
    </row>
    <row r="31" spans="1:6" ht="17.25">
      <c r="A31" s="194" t="s">
        <v>251</v>
      </c>
      <c r="B31" s="195" t="s">
        <v>323</v>
      </c>
      <c r="C31" s="196"/>
      <c r="D31" s="196"/>
      <c r="E31" s="197"/>
      <c r="F31" s="197"/>
    </row>
    <row r="32" spans="1:6" ht="17.25">
      <c r="A32" s="194" t="s">
        <v>252</v>
      </c>
      <c r="B32" s="195" t="s">
        <v>324</v>
      </c>
      <c r="C32" s="196"/>
      <c r="D32" s="196"/>
      <c r="E32" s="197"/>
      <c r="F32" s="197"/>
    </row>
    <row r="33" spans="1:6" ht="17.25">
      <c r="A33" s="194" t="s">
        <v>253</v>
      </c>
      <c r="B33" s="195" t="s">
        <v>325</v>
      </c>
      <c r="C33" s="196"/>
      <c r="D33" s="196"/>
      <c r="E33" s="197"/>
      <c r="F33" s="197"/>
    </row>
    <row r="34" spans="1:6" ht="17.25">
      <c r="A34" s="194" t="s">
        <v>255</v>
      </c>
      <c r="B34" s="195" t="s">
        <v>326</v>
      </c>
      <c r="C34" s="196"/>
      <c r="D34" s="196"/>
      <c r="E34" s="197"/>
      <c r="F34" s="197"/>
    </row>
    <row r="35" spans="1:6" ht="17.25">
      <c r="A35" s="194" t="s">
        <v>254</v>
      </c>
      <c r="B35" s="195" t="s">
        <v>327</v>
      </c>
      <c r="C35" s="196">
        <v>500</v>
      </c>
      <c r="D35" s="196">
        <v>0</v>
      </c>
      <c r="E35" s="197">
        <v>400</v>
      </c>
      <c r="F35" s="197">
        <v>0</v>
      </c>
    </row>
    <row r="36" spans="1:6" ht="17.25">
      <c r="A36" s="194" t="s">
        <v>256</v>
      </c>
      <c r="B36" s="195" t="s">
        <v>328</v>
      </c>
      <c r="C36" s="196"/>
      <c r="D36" s="196"/>
      <c r="E36" s="197"/>
      <c r="F36" s="197"/>
    </row>
    <row r="37" spans="1:6" ht="17.25">
      <c r="A37" s="194" t="s">
        <v>257</v>
      </c>
      <c r="B37" s="195" t="s">
        <v>329</v>
      </c>
      <c r="C37" s="196"/>
      <c r="D37" s="196"/>
      <c r="E37" s="197"/>
      <c r="F37" s="197"/>
    </row>
    <row r="38" spans="1:6" ht="17.25">
      <c r="A38" s="194" t="s">
        <v>258</v>
      </c>
      <c r="B38" s="195" t="s">
        <v>330</v>
      </c>
      <c r="C38" s="196">
        <v>10000</v>
      </c>
      <c r="D38" s="196">
        <v>0</v>
      </c>
      <c r="E38" s="197">
        <v>17545</v>
      </c>
      <c r="F38" s="197">
        <v>0</v>
      </c>
    </row>
    <row r="39" spans="1:6" ht="17.25">
      <c r="A39" s="194" t="s">
        <v>259</v>
      </c>
      <c r="B39" s="195" t="s">
        <v>331</v>
      </c>
      <c r="C39" s="196"/>
      <c r="D39" s="196"/>
      <c r="E39" s="197"/>
      <c r="F39" s="197"/>
    </row>
    <row r="40" spans="1:6" ht="17.25">
      <c r="A40" s="194" t="s">
        <v>260</v>
      </c>
      <c r="B40" s="195" t="s">
        <v>332</v>
      </c>
      <c r="C40" s="196"/>
      <c r="D40" s="196"/>
      <c r="E40" s="197"/>
      <c r="F40" s="197">
        <v>0</v>
      </c>
    </row>
    <row r="41" spans="1:6" ht="17.25">
      <c r="A41" s="194" t="s">
        <v>261</v>
      </c>
      <c r="B41" s="195" t="s">
        <v>333</v>
      </c>
      <c r="C41" s="196"/>
      <c r="D41" s="196"/>
      <c r="E41" s="197"/>
      <c r="F41" s="197"/>
    </row>
    <row r="42" spans="1:6" ht="17.25">
      <c r="A42" s="194" t="s">
        <v>262</v>
      </c>
      <c r="B42" s="195" t="s">
        <v>334</v>
      </c>
      <c r="C42" s="196"/>
      <c r="D42" s="196"/>
      <c r="E42" s="197"/>
      <c r="F42" s="197"/>
    </row>
    <row r="43" spans="1:6" ht="17.25">
      <c r="A43" s="194" t="s">
        <v>263</v>
      </c>
      <c r="B43" s="195"/>
      <c r="C43" s="196"/>
      <c r="D43" s="196"/>
      <c r="E43" s="197"/>
      <c r="F43" s="197"/>
    </row>
    <row r="44" spans="1:6" ht="17.25">
      <c r="A44" s="194" t="s">
        <v>264</v>
      </c>
      <c r="B44" s="195" t="s">
        <v>335</v>
      </c>
      <c r="C44" s="196"/>
      <c r="D44" s="196"/>
      <c r="E44" s="197"/>
      <c r="F44" s="197"/>
    </row>
    <row r="45" spans="1:6" ht="17.25">
      <c r="A45" s="194" t="s">
        <v>265</v>
      </c>
      <c r="B45" s="195" t="s">
        <v>336</v>
      </c>
      <c r="C45" s="196">
        <v>3000</v>
      </c>
      <c r="D45" s="196">
        <v>0</v>
      </c>
      <c r="E45" s="197">
        <v>40</v>
      </c>
      <c r="F45" s="197">
        <v>0</v>
      </c>
    </row>
    <row r="46" spans="1:6" ht="17.25">
      <c r="A46" s="194" t="s">
        <v>266</v>
      </c>
      <c r="B46" s="195" t="s">
        <v>337</v>
      </c>
      <c r="C46" s="196"/>
      <c r="D46" s="196"/>
      <c r="E46" s="197"/>
      <c r="F46" s="197"/>
    </row>
    <row r="47" spans="1:6" ht="17.25">
      <c r="A47" s="198" t="s">
        <v>267</v>
      </c>
      <c r="B47" s="199" t="s">
        <v>338</v>
      </c>
      <c r="C47" s="200"/>
      <c r="D47" s="200"/>
      <c r="E47" s="201"/>
      <c r="F47" s="201"/>
    </row>
    <row r="48" spans="1:6" ht="18.75">
      <c r="A48" s="202" t="s">
        <v>78</v>
      </c>
      <c r="B48" s="189"/>
      <c r="C48" s="203">
        <f>SUM(C17:C47)+INT(SUM(D17:D47)/100)</f>
        <v>13650</v>
      </c>
      <c r="D48" s="204">
        <f>MOD(SUM(D17:D47),100)</f>
        <v>0</v>
      </c>
      <c r="E48" s="205">
        <f>SUM(E17:E47)+INT(SUM(F17:F47)/100)</f>
        <v>18079</v>
      </c>
      <c r="F48" s="206">
        <f>MOD(SUM(F17:F47),100)</f>
        <v>0</v>
      </c>
    </row>
    <row r="49" spans="1:6" ht="17.25">
      <c r="A49" s="190" t="s">
        <v>268</v>
      </c>
      <c r="B49" s="191"/>
      <c r="C49" s="192"/>
      <c r="D49" s="192"/>
      <c r="E49" s="193"/>
      <c r="F49" s="193"/>
    </row>
    <row r="50" spans="1:6" ht="17.25">
      <c r="A50" s="194" t="s">
        <v>269</v>
      </c>
      <c r="B50" s="195" t="s">
        <v>339</v>
      </c>
      <c r="C50" s="196"/>
      <c r="D50" s="196"/>
      <c r="E50" s="197"/>
      <c r="F50" s="197"/>
    </row>
    <row r="51" spans="1:6" ht="17.25">
      <c r="A51" s="194" t="s">
        <v>270</v>
      </c>
      <c r="B51" s="195" t="s">
        <v>340</v>
      </c>
      <c r="C51" s="196"/>
      <c r="D51" s="196"/>
      <c r="E51" s="197"/>
      <c r="F51" s="197"/>
    </row>
    <row r="52" spans="1:6" ht="17.25">
      <c r="A52" s="194" t="s">
        <v>271</v>
      </c>
      <c r="B52" s="195" t="s">
        <v>341</v>
      </c>
      <c r="C52" s="196">
        <v>39745</v>
      </c>
      <c r="D52" s="196">
        <v>0</v>
      </c>
      <c r="E52" s="197"/>
      <c r="F52" s="197"/>
    </row>
    <row r="53" spans="1:6" ht="17.25">
      <c r="A53" s="194" t="s">
        <v>272</v>
      </c>
      <c r="B53" s="195" t="s">
        <v>342</v>
      </c>
      <c r="C53" s="196"/>
      <c r="D53" s="196"/>
      <c r="E53" s="197"/>
      <c r="F53" s="197"/>
    </row>
    <row r="54" spans="1:6" ht="17.25">
      <c r="A54" s="198" t="s">
        <v>273</v>
      </c>
      <c r="B54" s="199" t="s">
        <v>343</v>
      </c>
      <c r="C54" s="200"/>
      <c r="D54" s="200"/>
      <c r="E54" s="201"/>
      <c r="F54" s="201"/>
    </row>
    <row r="55" spans="1:6" ht="18.75">
      <c r="A55" s="202" t="s">
        <v>78</v>
      </c>
      <c r="B55" s="189"/>
      <c r="C55" s="203">
        <f>SUM(C49:C54)+INT(SUM(D49:D54)/100)</f>
        <v>39745</v>
      </c>
      <c r="D55" s="204">
        <f>MOD(SUM(D49:D54),100)</f>
        <v>0</v>
      </c>
      <c r="E55" s="205">
        <f>SUM(E49:E54)+INT(SUM(F49:F54)/100)</f>
        <v>0</v>
      </c>
      <c r="F55" s="206">
        <f>MOD(SUM(F49:F54),100)</f>
        <v>0</v>
      </c>
    </row>
    <row r="56" spans="1:6" ht="17.25">
      <c r="A56" s="190" t="s">
        <v>274</v>
      </c>
      <c r="B56" s="191" t="s">
        <v>344</v>
      </c>
      <c r="C56" s="192"/>
      <c r="D56" s="192"/>
      <c r="E56" s="193"/>
      <c r="F56" s="193"/>
    </row>
    <row r="57" spans="1:6" ht="17.25">
      <c r="A57" s="194" t="s">
        <v>275</v>
      </c>
      <c r="B57" s="195" t="s">
        <v>345</v>
      </c>
      <c r="C57" s="196"/>
      <c r="D57" s="196"/>
      <c r="E57" s="197"/>
      <c r="F57" s="197"/>
    </row>
    <row r="58" spans="1:6" ht="17.25">
      <c r="A58" s="194" t="s">
        <v>276</v>
      </c>
      <c r="B58" s="195" t="s">
        <v>346</v>
      </c>
      <c r="C58" s="196"/>
      <c r="D58" s="196"/>
      <c r="E58" s="197"/>
      <c r="F58" s="197"/>
    </row>
    <row r="59" spans="1:6" ht="17.25">
      <c r="A59" s="198" t="s">
        <v>277</v>
      </c>
      <c r="B59" s="199" t="s">
        <v>347</v>
      </c>
      <c r="C59" s="200"/>
      <c r="D59" s="200"/>
      <c r="E59" s="201"/>
      <c r="F59" s="201"/>
    </row>
    <row r="60" spans="1:6" ht="18.75">
      <c r="A60" s="170" t="s">
        <v>78</v>
      </c>
      <c r="B60" s="189"/>
      <c r="C60" s="203">
        <f>SUM(C57:C59)+INT(SUM(D57:D59)/100)</f>
        <v>0</v>
      </c>
      <c r="D60" s="204">
        <f>MOD(SUM(D57:D59),100)</f>
        <v>0</v>
      </c>
      <c r="E60" s="205">
        <f>SUM(E57:E59)+INT(SUM(F57:F59)/100)</f>
        <v>0</v>
      </c>
      <c r="F60" s="206">
        <f>MOD(SUM(F57:F59),100)</f>
        <v>0</v>
      </c>
    </row>
    <row r="61" spans="1:6" ht="17.25">
      <c r="A61" s="207" t="s">
        <v>278</v>
      </c>
      <c r="B61" s="191"/>
      <c r="C61" s="192"/>
      <c r="D61" s="192"/>
      <c r="E61" s="193"/>
      <c r="F61" s="193"/>
    </row>
    <row r="62" spans="1:6" ht="17.25">
      <c r="A62" s="194" t="s">
        <v>279</v>
      </c>
      <c r="B62" s="195" t="s">
        <v>348</v>
      </c>
      <c r="C62" s="196"/>
      <c r="D62" s="196"/>
      <c r="E62" s="197"/>
      <c r="F62" s="197"/>
    </row>
    <row r="63" spans="1:6" ht="17.25">
      <c r="A63" s="194" t="s">
        <v>280</v>
      </c>
      <c r="B63" s="195" t="s">
        <v>349</v>
      </c>
      <c r="C63" s="196">
        <v>17000</v>
      </c>
      <c r="D63" s="196">
        <v>0</v>
      </c>
      <c r="E63" s="197">
        <v>7000</v>
      </c>
      <c r="F63" s="197">
        <v>0</v>
      </c>
    </row>
    <row r="64" spans="1:6" ht="17.25">
      <c r="A64" s="194" t="s">
        <v>281</v>
      </c>
      <c r="B64" s="195" t="s">
        <v>350</v>
      </c>
      <c r="C64" s="196"/>
      <c r="D64" s="196"/>
      <c r="E64" s="197"/>
      <c r="F64" s="197"/>
    </row>
    <row r="65" spans="1:6" ht="17.25">
      <c r="A65" s="194" t="s">
        <v>282</v>
      </c>
      <c r="B65" s="195" t="s">
        <v>351</v>
      </c>
      <c r="C65" s="196"/>
      <c r="D65" s="196"/>
      <c r="E65" s="197"/>
      <c r="F65" s="197"/>
    </row>
    <row r="66" spans="1:6" ht="17.25">
      <c r="A66" s="194" t="s">
        <v>283</v>
      </c>
      <c r="B66" s="195" t="s">
        <v>352</v>
      </c>
      <c r="C66" s="196"/>
      <c r="D66" s="196"/>
      <c r="E66" s="197"/>
      <c r="F66" s="197"/>
    </row>
    <row r="67" spans="1:6" ht="17.25">
      <c r="A67" s="194" t="s">
        <v>284</v>
      </c>
      <c r="B67" s="195" t="s">
        <v>353</v>
      </c>
      <c r="C67" s="196"/>
      <c r="D67" s="196"/>
      <c r="E67" s="197"/>
      <c r="F67" s="197"/>
    </row>
    <row r="68" spans="1:6" ht="17.25">
      <c r="A68" s="198" t="s">
        <v>285</v>
      </c>
      <c r="B68" s="199" t="s">
        <v>354</v>
      </c>
      <c r="C68" s="200">
        <v>1000</v>
      </c>
      <c r="D68" s="200">
        <v>0</v>
      </c>
      <c r="E68" s="201"/>
      <c r="F68" s="201">
        <v>0</v>
      </c>
    </row>
    <row r="69" spans="1:6" ht="18.75">
      <c r="A69" s="202" t="s">
        <v>78</v>
      </c>
      <c r="B69" s="189"/>
      <c r="C69" s="203">
        <f>SUM(C63:C68)+INT(SUM(D63:D68)/100)</f>
        <v>18000</v>
      </c>
      <c r="D69" s="204">
        <f>MOD(SUM(D62:D68),100)</f>
        <v>0</v>
      </c>
      <c r="E69" s="205">
        <f>SUM(E63:E68)+INT(SUM(F63:F68)/100)</f>
        <v>7000</v>
      </c>
      <c r="F69" s="206">
        <f>MOD(SUM(F62:F68),100)</f>
        <v>0</v>
      </c>
    </row>
    <row r="70" spans="1:6" ht="17.25">
      <c r="A70" s="190" t="s">
        <v>286</v>
      </c>
      <c r="B70" s="191" t="s">
        <v>355</v>
      </c>
      <c r="C70" s="192"/>
      <c r="D70" s="192"/>
      <c r="E70" s="193"/>
      <c r="F70" s="193"/>
    </row>
    <row r="71" spans="1:6" ht="17.25">
      <c r="A71" s="198" t="s">
        <v>287</v>
      </c>
      <c r="B71" s="199" t="s">
        <v>356</v>
      </c>
      <c r="C71" s="200"/>
      <c r="D71" s="200"/>
      <c r="E71" s="201"/>
      <c r="F71" s="201"/>
    </row>
    <row r="72" spans="1:6" ht="18.75">
      <c r="A72" s="202" t="s">
        <v>78</v>
      </c>
      <c r="B72" s="189"/>
      <c r="C72" s="203">
        <f>SUM(C71)+INT(SUM(D71)/100)</f>
        <v>0</v>
      </c>
      <c r="D72" s="204">
        <f>MOD(SUM(D71),100)</f>
        <v>0</v>
      </c>
      <c r="E72" s="205">
        <f>SUM(E71)+INT(SUM(F71)/100)</f>
        <v>0</v>
      </c>
      <c r="F72" s="206">
        <f>MOD(SUM(F71),100)</f>
        <v>0</v>
      </c>
    </row>
    <row r="73" spans="1:6" ht="17.25">
      <c r="A73" s="190" t="s">
        <v>288</v>
      </c>
      <c r="B73" s="191" t="s">
        <v>357</v>
      </c>
      <c r="C73" s="192"/>
      <c r="D73" s="192"/>
      <c r="E73" s="193"/>
      <c r="F73" s="193"/>
    </row>
    <row r="74" spans="1:6" ht="17.25">
      <c r="A74" s="208" t="s">
        <v>291</v>
      </c>
      <c r="B74" s="195" t="s">
        <v>358</v>
      </c>
      <c r="C74" s="196"/>
      <c r="D74" s="196"/>
      <c r="E74" s="197"/>
      <c r="F74" s="197"/>
    </row>
    <row r="75" spans="1:6" ht="17.25">
      <c r="A75" s="208" t="s">
        <v>289</v>
      </c>
      <c r="B75" s="195"/>
      <c r="C75" s="196">
        <v>1118404</v>
      </c>
      <c r="D75" s="196">
        <v>0</v>
      </c>
      <c r="E75" s="197">
        <v>199329</v>
      </c>
      <c r="F75" s="197">
        <v>37</v>
      </c>
    </row>
    <row r="76" spans="1:6" ht="17.25">
      <c r="A76" s="208" t="s">
        <v>290</v>
      </c>
      <c r="B76" s="195"/>
      <c r="C76" s="196">
        <v>4218621</v>
      </c>
      <c r="D76" s="196">
        <v>0</v>
      </c>
      <c r="E76" s="197"/>
      <c r="F76" s="197"/>
    </row>
    <row r="77" spans="1:6" ht="17.25">
      <c r="A77" s="208" t="s">
        <v>292</v>
      </c>
      <c r="B77" s="195" t="s">
        <v>359</v>
      </c>
      <c r="C77" s="196">
        <v>12600</v>
      </c>
      <c r="D77" s="196">
        <v>0</v>
      </c>
      <c r="E77" s="197">
        <v>8693</v>
      </c>
      <c r="F77" s="197">
        <v>30</v>
      </c>
    </row>
    <row r="78" spans="1:6" ht="17.25">
      <c r="A78" s="208" t="s">
        <v>293</v>
      </c>
      <c r="B78" s="195" t="s">
        <v>360</v>
      </c>
      <c r="C78" s="196">
        <v>598626</v>
      </c>
      <c r="D78" s="196">
        <v>0</v>
      </c>
      <c r="E78" s="197">
        <v>57852</v>
      </c>
      <c r="F78" s="197">
        <v>67</v>
      </c>
    </row>
    <row r="79" spans="1:6" ht="17.25">
      <c r="A79" s="208" t="s">
        <v>294</v>
      </c>
      <c r="B79" s="195" t="s">
        <v>361</v>
      </c>
      <c r="C79" s="196">
        <v>1172141</v>
      </c>
      <c r="D79" s="196">
        <v>0</v>
      </c>
      <c r="E79" s="197">
        <v>176744</v>
      </c>
      <c r="F79" s="197">
        <v>21</v>
      </c>
    </row>
    <row r="80" spans="1:6" ht="17.25">
      <c r="A80" s="208" t="s">
        <v>295</v>
      </c>
      <c r="B80" s="195" t="s">
        <v>363</v>
      </c>
      <c r="C80" s="196"/>
      <c r="D80" s="196"/>
      <c r="E80" s="197"/>
      <c r="F80" s="197"/>
    </row>
    <row r="81" spans="1:6" ht="17.25">
      <c r="A81" s="208" t="s">
        <v>296</v>
      </c>
      <c r="B81" s="195" t="s">
        <v>364</v>
      </c>
      <c r="C81" s="196">
        <v>295625</v>
      </c>
      <c r="D81" s="196">
        <v>0</v>
      </c>
      <c r="E81" s="197">
        <v>46164</v>
      </c>
      <c r="F81" s="197">
        <v>0</v>
      </c>
    </row>
    <row r="82" spans="1:6" ht="17.25">
      <c r="A82" s="208" t="s">
        <v>297</v>
      </c>
      <c r="B82" s="195" t="s">
        <v>362</v>
      </c>
      <c r="C82" s="196"/>
      <c r="D82" s="196"/>
      <c r="E82" s="197"/>
      <c r="F82" s="197"/>
    </row>
    <row r="83" spans="1:6" ht="17.25">
      <c r="A83" s="208" t="s">
        <v>298</v>
      </c>
      <c r="B83" s="195" t="s">
        <v>365</v>
      </c>
      <c r="C83" s="196">
        <v>24360</v>
      </c>
      <c r="D83" s="196">
        <v>0</v>
      </c>
      <c r="E83" s="197"/>
      <c r="F83" s="197"/>
    </row>
    <row r="84" spans="1:6" ht="17.25">
      <c r="A84" s="208" t="s">
        <v>299</v>
      </c>
      <c r="B84" s="195" t="s">
        <v>366</v>
      </c>
      <c r="C84" s="196">
        <v>42954</v>
      </c>
      <c r="D84" s="196">
        <v>0</v>
      </c>
      <c r="E84" s="197">
        <v>9803</v>
      </c>
      <c r="F84" s="197">
        <v>20</v>
      </c>
    </row>
    <row r="85" spans="1:6" ht="17.25">
      <c r="A85" s="209" t="s">
        <v>300</v>
      </c>
      <c r="B85" s="199"/>
      <c r="C85" s="200"/>
      <c r="D85" s="200"/>
      <c r="E85" s="201"/>
      <c r="F85" s="201"/>
    </row>
    <row r="86" spans="1:6" ht="18.75">
      <c r="A86" s="202" t="s">
        <v>78</v>
      </c>
      <c r="B86" s="189"/>
      <c r="C86" s="203">
        <f>SUM(C75:C85)+INT(SUM(D75:D85)/100)</f>
        <v>7483331</v>
      </c>
      <c r="D86" s="204">
        <f>MOD(SUM(D75:D85),100)</f>
        <v>0</v>
      </c>
      <c r="E86" s="205">
        <f>SUM(E75:E85)+INT(SUM(F75:F85)/100)</f>
        <v>498586</v>
      </c>
      <c r="F86" s="206">
        <f>MOD(SUM(F75:F85),100)</f>
        <v>75</v>
      </c>
    </row>
    <row r="87" spans="1:6" ht="17.25">
      <c r="A87" s="190" t="s">
        <v>301</v>
      </c>
      <c r="B87" s="191"/>
      <c r="C87" s="192"/>
      <c r="D87" s="192"/>
      <c r="E87" s="193"/>
      <c r="F87" s="193"/>
    </row>
    <row r="88" spans="1:6" ht="17.25">
      <c r="A88" s="194" t="s">
        <v>302</v>
      </c>
      <c r="B88" s="195">
        <v>2002</v>
      </c>
      <c r="C88" s="196">
        <v>6885347</v>
      </c>
      <c r="D88" s="196">
        <v>0</v>
      </c>
      <c r="E88" s="197"/>
      <c r="F88" s="197"/>
    </row>
    <row r="89" spans="1:6" ht="17.25">
      <c r="A89" s="194" t="s">
        <v>4</v>
      </c>
      <c r="B89" s="195">
        <v>2002</v>
      </c>
      <c r="C89" s="196"/>
      <c r="D89" s="196"/>
      <c r="E89" s="197"/>
      <c r="F89" s="197"/>
    </row>
    <row r="90" spans="1:6" ht="17.25">
      <c r="A90" s="194" t="s">
        <v>5</v>
      </c>
      <c r="B90" s="195">
        <v>2002</v>
      </c>
      <c r="C90" s="196"/>
      <c r="D90" s="196"/>
      <c r="E90" s="197"/>
      <c r="F90" s="197"/>
    </row>
    <row r="91" spans="1:6" ht="17.25">
      <c r="A91" s="194" t="s">
        <v>2</v>
      </c>
      <c r="B91" s="195" t="s">
        <v>367</v>
      </c>
      <c r="C91" s="196"/>
      <c r="D91" s="196"/>
      <c r="E91" s="197">
        <v>1134000</v>
      </c>
      <c r="F91" s="197">
        <v>0</v>
      </c>
    </row>
    <row r="92" spans="1:6" ht="17.25">
      <c r="A92" s="194" t="s">
        <v>3</v>
      </c>
      <c r="B92" s="199" t="s">
        <v>367</v>
      </c>
      <c r="C92" s="200"/>
      <c r="D92" s="200"/>
      <c r="E92" s="201"/>
      <c r="F92" s="201"/>
    </row>
    <row r="93" spans="1:6" ht="17.25">
      <c r="A93" s="194" t="s">
        <v>423</v>
      </c>
      <c r="B93" s="199" t="s">
        <v>367</v>
      </c>
      <c r="C93" s="200"/>
      <c r="D93" s="200"/>
      <c r="E93" s="201">
        <v>174500</v>
      </c>
      <c r="F93" s="201">
        <v>0</v>
      </c>
    </row>
    <row r="94" spans="1:6" ht="17.25">
      <c r="A94" s="194" t="s">
        <v>450</v>
      </c>
      <c r="B94" s="199" t="s">
        <v>367</v>
      </c>
      <c r="C94" s="200"/>
      <c r="D94" s="200"/>
      <c r="E94" s="201"/>
      <c r="F94" s="201"/>
    </row>
    <row r="95" spans="1:6" ht="18.75">
      <c r="A95" s="202" t="s">
        <v>78</v>
      </c>
      <c r="B95" s="189"/>
      <c r="C95" s="203">
        <f>SUM(C88:C94)+INT(SUM(D88:D94)/100)</f>
        <v>6885347</v>
      </c>
      <c r="D95" s="204">
        <f>MOD(SUM(D88:D94),100)</f>
        <v>0</v>
      </c>
      <c r="E95" s="205">
        <f>SUM(E88:E94)+INT(SUM(F88:F94)/100)</f>
        <v>1308500</v>
      </c>
      <c r="F95" s="206">
        <f>MOD(SUM(F88:F94),100)</f>
        <v>0</v>
      </c>
    </row>
    <row r="96" spans="1:6" ht="18.75">
      <c r="A96" s="210" t="s">
        <v>186</v>
      </c>
      <c r="B96" s="211"/>
      <c r="C96" s="203">
        <f>SUM(C15,C48,C55,,C60,C69,C72,C86,C95)+INT(SUM(D15,,D48,D55,D60,D69,D72,D86,D95)/100)</f>
        <v>14519073</v>
      </c>
      <c r="D96" s="204">
        <f>MOD(SUM(D15,,D48,D55,D60,D69,D72,D86,D95),100)</f>
        <v>0</v>
      </c>
      <c r="E96" s="205">
        <f>SUM(E15,E48,E55,,E60,E69,E72,E86,E95)+INT(SUM(F15,,F48,F55,F60,F69,F72,F86,F95)/100)</f>
        <v>1832165</v>
      </c>
      <c r="F96" s="206">
        <f>MOD(SUM(F15,,F48,F55,F60,F69,F72,F86,F95),100)</f>
        <v>75</v>
      </c>
    </row>
  </sheetData>
  <sheetProtection/>
  <mergeCells count="5">
    <mergeCell ref="A4:F4"/>
    <mergeCell ref="A3:F3"/>
    <mergeCell ref="A2:F2"/>
    <mergeCell ref="C6:D6"/>
    <mergeCell ref="E6:F6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F253"/>
  <sheetViews>
    <sheetView tabSelected="1" zoomScale="130" zoomScaleNormal="130" zoomScaleSheetLayoutView="100" zoomScalePageLayoutView="0" workbookViewId="0" topLeftCell="A85">
      <selection activeCell="F83" sqref="F83"/>
    </sheetView>
  </sheetViews>
  <sheetFormatPr defaultColWidth="9.00390625" defaultRowHeight="21.75"/>
  <cols>
    <col min="1" max="1" width="3.00390625" style="1" customWidth="1"/>
    <col min="2" max="2" width="49.8515625" style="1" customWidth="1"/>
    <col min="3" max="3" width="20.00390625" style="1" customWidth="1"/>
    <col min="4" max="4" width="8.57421875" style="1" customWidth="1"/>
    <col min="5" max="16384" width="9.00390625" style="1" customWidth="1"/>
  </cols>
  <sheetData>
    <row r="1" ht="5.25" customHeight="1"/>
    <row r="2" spans="1:4" ht="18.75">
      <c r="A2" s="393" t="s">
        <v>10</v>
      </c>
      <c r="B2" s="393"/>
      <c r="C2" s="213" t="s">
        <v>545</v>
      </c>
      <c r="D2" s="213"/>
    </row>
    <row r="3" spans="2:3" ht="18.75">
      <c r="B3" s="393" t="s">
        <v>79</v>
      </c>
      <c r="C3" s="393"/>
    </row>
    <row r="4" spans="2:3" ht="18.75">
      <c r="B4" s="214" t="s">
        <v>101</v>
      </c>
      <c r="C4" s="215">
        <f>SUM(C5:C6)</f>
        <v>0</v>
      </c>
    </row>
    <row r="5" spans="2:5" ht="18.75">
      <c r="B5" s="216" t="s">
        <v>80</v>
      </c>
      <c r="C5" s="217">
        <v>0</v>
      </c>
      <c r="D5" s="13"/>
      <c r="E5" s="13"/>
    </row>
    <row r="6" spans="2:5" ht="18.75">
      <c r="B6" s="216" t="s">
        <v>81</v>
      </c>
      <c r="C6" s="217">
        <v>0</v>
      </c>
      <c r="D6" s="13"/>
      <c r="E6" s="13"/>
    </row>
    <row r="7" spans="2:5" ht="18.75">
      <c r="B7" s="214" t="s">
        <v>100</v>
      </c>
      <c r="C7" s="218">
        <f>SUM(C8:C16)</f>
        <v>18049</v>
      </c>
      <c r="E7" s="219"/>
    </row>
    <row r="8" spans="2:3" ht="18.75">
      <c r="B8" s="216" t="s">
        <v>387</v>
      </c>
      <c r="C8" s="217">
        <v>40</v>
      </c>
    </row>
    <row r="9" spans="2:3" ht="18.75">
      <c r="B9" s="216" t="s">
        <v>149</v>
      </c>
      <c r="C9" s="217">
        <v>0</v>
      </c>
    </row>
    <row r="10" spans="2:3" ht="18.75">
      <c r="B10" s="216" t="s">
        <v>150</v>
      </c>
      <c r="C10" s="217">
        <v>0</v>
      </c>
    </row>
    <row r="11" spans="2:3" ht="18.75">
      <c r="B11" s="216" t="s">
        <v>165</v>
      </c>
      <c r="C11" s="217">
        <v>0</v>
      </c>
    </row>
    <row r="12" spans="2:3" ht="18.75">
      <c r="B12" s="216" t="s">
        <v>560</v>
      </c>
      <c r="C12" s="217">
        <v>64</v>
      </c>
    </row>
    <row r="13" spans="2:3" ht="18.75">
      <c r="B13" s="216" t="s">
        <v>92</v>
      </c>
      <c r="C13" s="217">
        <v>17545</v>
      </c>
    </row>
    <row r="14" spans="2:3" ht="18.75">
      <c r="B14" s="216" t="s">
        <v>179</v>
      </c>
      <c r="C14" s="217">
        <v>400</v>
      </c>
    </row>
    <row r="15" spans="2:3" ht="18.75">
      <c r="B15" s="216" t="s">
        <v>220</v>
      </c>
      <c r="C15" s="217">
        <v>0</v>
      </c>
    </row>
    <row r="16" spans="2:3" ht="18.75">
      <c r="B16" s="216" t="s">
        <v>415</v>
      </c>
      <c r="C16" s="217">
        <v>0</v>
      </c>
    </row>
    <row r="17" spans="2:3" ht="18.75">
      <c r="B17" s="214" t="s">
        <v>103</v>
      </c>
      <c r="C17" s="218">
        <f>SUM(C18)</f>
        <v>0</v>
      </c>
    </row>
    <row r="18" spans="2:3" ht="18.75">
      <c r="B18" s="216" t="s">
        <v>82</v>
      </c>
      <c r="C18" s="217">
        <v>0</v>
      </c>
    </row>
    <row r="19" spans="2:3" ht="18.75">
      <c r="B19" s="214" t="s">
        <v>104</v>
      </c>
      <c r="C19" s="218">
        <f>SUM(C20:C21)</f>
        <v>7000</v>
      </c>
    </row>
    <row r="20" spans="2:3" ht="23.25" customHeight="1">
      <c r="B20" s="216" t="s">
        <v>93</v>
      </c>
      <c r="C20" s="217">
        <v>7000</v>
      </c>
    </row>
    <row r="21" spans="2:3" ht="23.25" customHeight="1">
      <c r="B21" s="216" t="s">
        <v>151</v>
      </c>
      <c r="C21" s="217">
        <v>0</v>
      </c>
    </row>
    <row r="22" spans="2:3" ht="18.75">
      <c r="B22" s="214" t="s">
        <v>102</v>
      </c>
      <c r="C22" s="220">
        <f>SUM(C23:C31)</f>
        <v>498586.74999999994</v>
      </c>
    </row>
    <row r="23" spans="2:3" ht="22.5" customHeight="1">
      <c r="B23" s="216" t="s">
        <v>67</v>
      </c>
      <c r="C23" s="217">
        <v>0</v>
      </c>
    </row>
    <row r="24" spans="2:3" ht="18.75">
      <c r="B24" s="216" t="s">
        <v>83</v>
      </c>
      <c r="C24" s="221">
        <v>199329.37</v>
      </c>
    </row>
    <row r="25" spans="2:3" ht="18.75">
      <c r="B25" s="216" t="s">
        <v>94</v>
      </c>
      <c r="C25" s="221">
        <v>8693.3</v>
      </c>
    </row>
    <row r="26" spans="2:3" ht="18.75">
      <c r="B26" s="216" t="s">
        <v>84</v>
      </c>
      <c r="C26" s="221">
        <v>57852.67</v>
      </c>
    </row>
    <row r="27" spans="2:3" ht="18.75">
      <c r="B27" s="216" t="s">
        <v>85</v>
      </c>
      <c r="C27" s="221">
        <v>176744.21</v>
      </c>
    </row>
    <row r="28" spans="2:3" ht="18.75">
      <c r="B28" s="216" t="s">
        <v>95</v>
      </c>
      <c r="C28" s="217">
        <v>0</v>
      </c>
    </row>
    <row r="29" spans="2:3" ht="18.75">
      <c r="B29" s="216" t="s">
        <v>96</v>
      </c>
      <c r="C29" s="222">
        <v>9803.2</v>
      </c>
    </row>
    <row r="30" spans="2:3" ht="18.75">
      <c r="B30" s="216" t="s">
        <v>86</v>
      </c>
      <c r="C30" s="217">
        <v>46164</v>
      </c>
    </row>
    <row r="31" spans="2:3" ht="18.75">
      <c r="B31" s="216" t="s">
        <v>174</v>
      </c>
      <c r="C31" s="222">
        <v>0</v>
      </c>
    </row>
    <row r="32" spans="2:3" ht="18.75">
      <c r="B32" s="214" t="s">
        <v>384</v>
      </c>
      <c r="C32" s="218">
        <f>SUM(C33)</f>
        <v>0</v>
      </c>
    </row>
    <row r="33" spans="2:3" ht="18.75">
      <c r="B33" s="216" t="s">
        <v>167</v>
      </c>
      <c r="C33" s="217">
        <v>0</v>
      </c>
    </row>
    <row r="34" spans="2:3" ht="18.75">
      <c r="B34" s="214" t="s">
        <v>6</v>
      </c>
      <c r="C34" s="218">
        <v>0</v>
      </c>
    </row>
    <row r="35" spans="2:3" ht="18.75">
      <c r="B35" s="214" t="s">
        <v>434</v>
      </c>
      <c r="C35" s="218">
        <v>0</v>
      </c>
    </row>
    <row r="36" spans="2:3" ht="18.75">
      <c r="B36" s="214" t="s">
        <v>385</v>
      </c>
      <c r="C36" s="218">
        <f>SUM(C37:C40)</f>
        <v>1308500</v>
      </c>
    </row>
    <row r="37" spans="2:3" ht="18.75">
      <c r="B37" s="216" t="s">
        <v>449</v>
      </c>
      <c r="C37" s="217">
        <v>0</v>
      </c>
    </row>
    <row r="38" spans="2:3" ht="18.75">
      <c r="B38" s="216" t="s">
        <v>370</v>
      </c>
      <c r="C38" s="217">
        <v>0</v>
      </c>
    </row>
    <row r="39" spans="2:3" ht="18.75">
      <c r="B39" s="216" t="s">
        <v>561</v>
      </c>
      <c r="C39" s="223">
        <v>1134000</v>
      </c>
    </row>
    <row r="40" spans="2:3" ht="18.75">
      <c r="B40" s="216" t="s">
        <v>424</v>
      </c>
      <c r="C40" s="223">
        <v>174500</v>
      </c>
    </row>
    <row r="41" ht="19.5" thickBot="1">
      <c r="C41" s="224">
        <f>SUM(C4,C7,C17,C19,C22,C32,C36,C35)</f>
        <v>1832135.75</v>
      </c>
    </row>
    <row r="42" spans="2:3" ht="19.5" thickTop="1">
      <c r="B42" s="70"/>
      <c r="C42" s="225"/>
    </row>
    <row r="43" spans="2:3" ht="18.75">
      <c r="B43" s="70"/>
      <c r="C43" s="225"/>
    </row>
    <row r="44" spans="2:3" ht="18.75">
      <c r="B44" s="70"/>
      <c r="C44" s="225"/>
    </row>
    <row r="45" spans="2:3" ht="18.75">
      <c r="B45" s="70"/>
      <c r="C45" s="225"/>
    </row>
    <row r="46" spans="2:3" ht="18.75">
      <c r="B46" s="70"/>
      <c r="C46" s="225"/>
    </row>
    <row r="47" spans="1:4" ht="18.75">
      <c r="A47" s="393" t="s">
        <v>9</v>
      </c>
      <c r="B47" s="393"/>
      <c r="C47" s="213" t="str">
        <f>C2</f>
        <v>ณ  วันที่  30  พฤศจิกายน  2553</v>
      </c>
      <c r="D47" s="213"/>
    </row>
    <row r="48" spans="2:3" ht="18.75">
      <c r="B48" s="393" t="s">
        <v>87</v>
      </c>
      <c r="C48" s="393"/>
    </row>
    <row r="49" ht="18.75">
      <c r="C49" s="13"/>
    </row>
    <row r="50" spans="2:3" ht="18.75">
      <c r="B50" s="216" t="s">
        <v>189</v>
      </c>
      <c r="C50" s="222">
        <v>0</v>
      </c>
    </row>
    <row r="51" spans="2:3" ht="18.75">
      <c r="B51" s="216" t="s">
        <v>88</v>
      </c>
      <c r="C51" s="222">
        <v>4230.13</v>
      </c>
    </row>
    <row r="52" spans="2:3" ht="18.75">
      <c r="B52" s="216" t="s">
        <v>98</v>
      </c>
      <c r="C52" s="222">
        <v>0</v>
      </c>
    </row>
    <row r="53" spans="2:3" ht="18.75">
      <c r="B53" s="216" t="s">
        <v>99</v>
      </c>
      <c r="C53" s="222">
        <v>0</v>
      </c>
    </row>
    <row r="54" spans="2:3" ht="18.75">
      <c r="B54" s="216" t="s">
        <v>106</v>
      </c>
      <c r="C54" s="222">
        <v>14400</v>
      </c>
    </row>
    <row r="55" spans="2:3" ht="18.75">
      <c r="B55" s="216" t="s">
        <v>90</v>
      </c>
      <c r="C55" s="222">
        <v>0</v>
      </c>
    </row>
    <row r="56" spans="2:3" ht="18.75">
      <c r="B56" s="216" t="s">
        <v>416</v>
      </c>
      <c r="C56" s="222">
        <v>0</v>
      </c>
    </row>
    <row r="57" spans="2:3" ht="18.75">
      <c r="B57" s="216" t="s">
        <v>440</v>
      </c>
      <c r="C57" s="222">
        <v>0</v>
      </c>
    </row>
    <row r="58" spans="2:3" ht="19.5" thickBot="1">
      <c r="B58" s="1" t="s">
        <v>486</v>
      </c>
      <c r="C58" s="226">
        <f>SUM(C50:C57)</f>
        <v>18630.13</v>
      </c>
    </row>
    <row r="59" ht="19.5" thickTop="1">
      <c r="C59" s="227"/>
    </row>
    <row r="60" ht="18.75">
      <c r="C60" s="227"/>
    </row>
    <row r="61" ht="18.75">
      <c r="C61" s="227"/>
    </row>
    <row r="62" ht="18.75">
      <c r="C62" s="227"/>
    </row>
    <row r="63" ht="18.75">
      <c r="C63" s="227"/>
    </row>
    <row r="64" spans="1:4" ht="18.75">
      <c r="A64" s="393" t="s">
        <v>8</v>
      </c>
      <c r="B64" s="393"/>
      <c r="C64" s="213" t="str">
        <f>C2</f>
        <v>ณ  วันที่  30  พฤศจิกายน  2553</v>
      </c>
      <c r="D64" s="213"/>
    </row>
    <row r="65" spans="2:3" ht="18.75">
      <c r="B65" s="393" t="s">
        <v>87</v>
      </c>
      <c r="C65" s="393"/>
    </row>
    <row r="66" ht="18.75">
      <c r="C66" s="13"/>
    </row>
    <row r="67" spans="2:3" ht="18.75">
      <c r="B67" s="216" t="s">
        <v>97</v>
      </c>
      <c r="C67" s="222">
        <v>500</v>
      </c>
    </row>
    <row r="68" spans="2:3" ht="18.75">
      <c r="B68" s="216" t="s">
        <v>13</v>
      </c>
      <c r="C68" s="222">
        <v>0</v>
      </c>
    </row>
    <row r="69" spans="2:3" ht="18.75">
      <c r="B69" s="216" t="s">
        <v>14</v>
      </c>
      <c r="C69" s="222">
        <v>0</v>
      </c>
    </row>
    <row r="70" spans="2:3" ht="18.75">
      <c r="B70" s="216" t="s">
        <v>89</v>
      </c>
      <c r="C70" s="222">
        <v>0</v>
      </c>
    </row>
    <row r="71" spans="2:3" ht="18.75">
      <c r="B71" s="216" t="s">
        <v>90</v>
      </c>
      <c r="C71" s="222">
        <v>0</v>
      </c>
    </row>
    <row r="72" spans="2:3" ht="19.5" thickBot="1">
      <c r="B72" s="1" t="s">
        <v>487</v>
      </c>
      <c r="C72" s="226">
        <f>SUM(C67:C71)</f>
        <v>500</v>
      </c>
    </row>
    <row r="73" ht="19.5" thickTop="1">
      <c r="C73" s="227"/>
    </row>
    <row r="74" ht="18.75">
      <c r="C74" s="227"/>
    </row>
    <row r="75" ht="18.75">
      <c r="C75" s="227"/>
    </row>
    <row r="76" ht="18.75">
      <c r="C76" s="227"/>
    </row>
    <row r="77" ht="18.75">
      <c r="C77" s="227"/>
    </row>
    <row r="78" ht="18.75">
      <c r="C78" s="227"/>
    </row>
    <row r="79" ht="18.75">
      <c r="C79" s="227"/>
    </row>
    <row r="80" ht="18.75">
      <c r="C80" s="227"/>
    </row>
    <row r="81" ht="18.75">
      <c r="C81" s="227"/>
    </row>
    <row r="82" ht="18.75">
      <c r="C82" s="227"/>
    </row>
    <row r="83" ht="18.75">
      <c r="C83" s="227"/>
    </row>
    <row r="84" ht="18.75">
      <c r="C84" s="227"/>
    </row>
    <row r="85" ht="18.75">
      <c r="C85" s="227"/>
    </row>
    <row r="86" ht="18.75">
      <c r="C86" s="227"/>
    </row>
    <row r="87" ht="18.75">
      <c r="C87" s="227"/>
    </row>
    <row r="88" ht="18.75">
      <c r="C88" s="227"/>
    </row>
    <row r="89" spans="1:4" ht="18.75">
      <c r="A89" s="393" t="s">
        <v>7</v>
      </c>
      <c r="B89" s="393"/>
      <c r="C89" s="213" t="str">
        <f>C2</f>
        <v>ณ  วันที่  30  พฤศจิกายน  2553</v>
      </c>
      <c r="D89" s="213"/>
    </row>
    <row r="90" spans="2:3" ht="18.75">
      <c r="B90" s="393" t="s">
        <v>87</v>
      </c>
      <c r="C90" s="393"/>
    </row>
    <row r="91" ht="18.75">
      <c r="C91" s="13"/>
    </row>
    <row r="92" spans="2:3" ht="18.75">
      <c r="B92" s="216" t="s">
        <v>91</v>
      </c>
      <c r="C92" s="221">
        <v>4230.13</v>
      </c>
    </row>
    <row r="93" spans="2:6" ht="18.75">
      <c r="B93" s="216" t="s">
        <v>89</v>
      </c>
      <c r="C93" s="221">
        <v>387821</v>
      </c>
      <c r="F93" s="1" t="s">
        <v>21</v>
      </c>
    </row>
    <row r="94" spans="2:3" ht="18.75">
      <c r="B94" s="216" t="s">
        <v>107</v>
      </c>
      <c r="C94" s="221">
        <v>0</v>
      </c>
    </row>
    <row r="95" spans="2:3" ht="18.75">
      <c r="B95" s="216" t="s">
        <v>108</v>
      </c>
      <c r="C95" s="221">
        <v>3534.63</v>
      </c>
    </row>
    <row r="96" spans="2:3" ht="18.75">
      <c r="B96" s="216" t="s">
        <v>109</v>
      </c>
      <c r="C96" s="221">
        <v>4241.56</v>
      </c>
    </row>
    <row r="97" spans="2:3" ht="18.75">
      <c r="B97" s="216" t="s">
        <v>416</v>
      </c>
      <c r="C97" s="222">
        <v>53500</v>
      </c>
    </row>
    <row r="98" spans="2:3" ht="18.75">
      <c r="B98" s="216" t="s">
        <v>440</v>
      </c>
      <c r="C98" s="222">
        <v>28100</v>
      </c>
    </row>
    <row r="99" spans="2:3" ht="19.5" thickBot="1">
      <c r="B99" s="1" t="s">
        <v>488</v>
      </c>
      <c r="C99" s="226">
        <f>SUM(C92:C98)</f>
        <v>481427.32</v>
      </c>
    </row>
    <row r="100" ht="19.5" thickTop="1">
      <c r="C100" s="13"/>
    </row>
    <row r="101" spans="2:3" ht="18.75">
      <c r="B101" s="17" t="s">
        <v>90</v>
      </c>
      <c r="C101" s="228">
        <v>780673.06</v>
      </c>
    </row>
    <row r="102" ht="18.75">
      <c r="C102" s="13"/>
    </row>
    <row r="103" ht="18.75">
      <c r="C103" s="13"/>
    </row>
    <row r="104" ht="18.75">
      <c r="C104" s="13"/>
    </row>
    <row r="105" ht="18.75">
      <c r="C105" s="13"/>
    </row>
    <row r="106" ht="18.75">
      <c r="C106" s="13"/>
    </row>
    <row r="107" ht="18.75">
      <c r="C107" s="13"/>
    </row>
    <row r="108" ht="18.75">
      <c r="C108" s="13"/>
    </row>
    <row r="109" ht="18.75">
      <c r="C109" s="13"/>
    </row>
    <row r="110" ht="18.75">
      <c r="C110" s="13"/>
    </row>
    <row r="111" ht="18.75">
      <c r="C111" s="13"/>
    </row>
    <row r="112" ht="18.75">
      <c r="C112" s="13"/>
    </row>
    <row r="113" ht="18.75">
      <c r="C113" s="13"/>
    </row>
    <row r="114" ht="18.75">
      <c r="C114" s="13"/>
    </row>
    <row r="115" ht="18.75">
      <c r="C115" s="13"/>
    </row>
    <row r="116" ht="18.75">
      <c r="C116" s="13"/>
    </row>
    <row r="117" ht="18.75">
      <c r="C117" s="13"/>
    </row>
    <row r="118" ht="18.75">
      <c r="C118" s="13"/>
    </row>
    <row r="119" ht="18.75">
      <c r="C119" s="13"/>
    </row>
    <row r="120" ht="18.75">
      <c r="C120" s="13"/>
    </row>
    <row r="121" ht="18.75">
      <c r="C121" s="13"/>
    </row>
    <row r="122" ht="18.75">
      <c r="C122" s="13"/>
    </row>
    <row r="123" ht="18.75">
      <c r="C123" s="13"/>
    </row>
    <row r="124" ht="18.75">
      <c r="C124" s="13"/>
    </row>
    <row r="125" ht="18.75">
      <c r="C125" s="168"/>
    </row>
    <row r="126" ht="18.75">
      <c r="C126" s="168"/>
    </row>
    <row r="127" ht="18.75">
      <c r="C127" s="168"/>
    </row>
    <row r="128" ht="18.75">
      <c r="C128" s="168"/>
    </row>
    <row r="129" ht="18.75">
      <c r="C129" s="168"/>
    </row>
    <row r="130" ht="18.75">
      <c r="C130" s="168"/>
    </row>
    <row r="131" ht="18.75">
      <c r="C131" s="168"/>
    </row>
    <row r="132" ht="18.75">
      <c r="C132" s="168"/>
    </row>
    <row r="133" ht="18.75">
      <c r="C133" s="168"/>
    </row>
    <row r="134" ht="18.75">
      <c r="C134" s="168"/>
    </row>
    <row r="135" ht="18.75">
      <c r="C135" s="168"/>
    </row>
    <row r="136" ht="18.75">
      <c r="C136" s="168"/>
    </row>
    <row r="137" ht="18.75">
      <c r="C137" s="168"/>
    </row>
    <row r="138" ht="18.75">
      <c r="C138" s="168"/>
    </row>
    <row r="139" ht="18.75">
      <c r="C139" s="168"/>
    </row>
    <row r="140" ht="18.75">
      <c r="C140" s="168"/>
    </row>
    <row r="141" ht="18.75">
      <c r="C141" s="168"/>
    </row>
    <row r="142" ht="18.75">
      <c r="C142" s="168"/>
    </row>
    <row r="143" ht="18.75">
      <c r="C143" s="168"/>
    </row>
    <row r="144" ht="18.75">
      <c r="C144" s="168"/>
    </row>
    <row r="145" ht="18.75">
      <c r="C145" s="168"/>
    </row>
    <row r="146" ht="18.75">
      <c r="C146" s="168"/>
    </row>
    <row r="147" ht="18.75">
      <c r="C147" s="168"/>
    </row>
    <row r="148" ht="18.75">
      <c r="C148" s="168"/>
    </row>
    <row r="149" ht="18.75">
      <c r="C149" s="168"/>
    </row>
    <row r="150" ht="18.75">
      <c r="C150" s="168"/>
    </row>
    <row r="151" ht="18.75">
      <c r="C151" s="168"/>
    </row>
    <row r="152" ht="18.75">
      <c r="C152" s="168"/>
    </row>
    <row r="153" ht="18.75">
      <c r="C153" s="168"/>
    </row>
    <row r="154" ht="18.75">
      <c r="C154" s="168"/>
    </row>
    <row r="155" ht="18.75">
      <c r="C155" s="168"/>
    </row>
    <row r="156" ht="18.75">
      <c r="C156" s="168"/>
    </row>
    <row r="157" ht="18.75">
      <c r="C157" s="168"/>
    </row>
    <row r="158" ht="18.75">
      <c r="C158" s="168"/>
    </row>
    <row r="159" ht="18.75">
      <c r="C159" s="168"/>
    </row>
    <row r="160" ht="18.75">
      <c r="C160" s="168"/>
    </row>
    <row r="161" ht="18.75">
      <c r="C161" s="168"/>
    </row>
    <row r="162" ht="18.75">
      <c r="C162" s="168"/>
    </row>
    <row r="163" ht="18.75">
      <c r="C163" s="168"/>
    </row>
    <row r="164" ht="18.75">
      <c r="C164" s="168"/>
    </row>
    <row r="165" ht="18.75">
      <c r="C165" s="168"/>
    </row>
    <row r="166" ht="18.75">
      <c r="C166" s="168"/>
    </row>
    <row r="167" ht="18.75">
      <c r="C167" s="168"/>
    </row>
    <row r="168" ht="18.75">
      <c r="C168" s="168"/>
    </row>
    <row r="169" ht="18.75">
      <c r="C169" s="168"/>
    </row>
    <row r="170" ht="18.75">
      <c r="C170" s="168"/>
    </row>
    <row r="171" ht="18.75">
      <c r="C171" s="168"/>
    </row>
    <row r="172" ht="18.75">
      <c r="C172" s="168"/>
    </row>
    <row r="173" ht="18.75">
      <c r="C173" s="168"/>
    </row>
    <row r="174" ht="18.75">
      <c r="C174" s="168"/>
    </row>
    <row r="175" ht="18.75">
      <c r="C175" s="168"/>
    </row>
    <row r="176" ht="18.75">
      <c r="C176" s="168"/>
    </row>
    <row r="177" ht="18.75">
      <c r="C177" s="168"/>
    </row>
    <row r="178" ht="18.75">
      <c r="C178" s="168"/>
    </row>
    <row r="179" ht="18.75">
      <c r="C179" s="168"/>
    </row>
    <row r="180" ht="18.75">
      <c r="C180" s="168"/>
    </row>
    <row r="181" ht="18.75">
      <c r="C181" s="168"/>
    </row>
    <row r="182" ht="18.75">
      <c r="C182" s="168"/>
    </row>
    <row r="183" ht="18.75">
      <c r="C183" s="168"/>
    </row>
    <row r="184" ht="18.75">
      <c r="C184" s="168"/>
    </row>
    <row r="185" ht="18.75">
      <c r="C185" s="168"/>
    </row>
    <row r="186" ht="18.75">
      <c r="C186" s="168"/>
    </row>
    <row r="187" ht="18.75">
      <c r="C187" s="168"/>
    </row>
    <row r="188" ht="18.75">
      <c r="C188" s="168"/>
    </row>
    <row r="189" ht="18.75">
      <c r="C189" s="168"/>
    </row>
    <row r="190" ht="18.75">
      <c r="C190" s="168"/>
    </row>
    <row r="191" ht="18.75">
      <c r="C191" s="168"/>
    </row>
    <row r="192" ht="18.75">
      <c r="C192" s="168"/>
    </row>
    <row r="193" ht="18.75">
      <c r="C193" s="168"/>
    </row>
    <row r="194" ht="18.75">
      <c r="C194" s="168"/>
    </row>
    <row r="195" ht="18.75">
      <c r="C195" s="168"/>
    </row>
    <row r="196" ht="18.75">
      <c r="C196" s="168"/>
    </row>
    <row r="197" ht="18.75">
      <c r="C197" s="168"/>
    </row>
    <row r="198" ht="18.75">
      <c r="C198" s="168"/>
    </row>
    <row r="199" ht="18.75">
      <c r="C199" s="168"/>
    </row>
    <row r="200" ht="18.75">
      <c r="C200" s="168"/>
    </row>
    <row r="201" ht="18.75">
      <c r="C201" s="168"/>
    </row>
    <row r="202" ht="18.75">
      <c r="C202" s="168"/>
    </row>
    <row r="203" ht="18.75">
      <c r="C203" s="168"/>
    </row>
    <row r="204" ht="18.75">
      <c r="C204" s="168"/>
    </row>
    <row r="205" ht="18.75">
      <c r="C205" s="168"/>
    </row>
    <row r="206" ht="18.75">
      <c r="C206" s="168"/>
    </row>
    <row r="207" ht="18.75">
      <c r="C207" s="168"/>
    </row>
    <row r="208" ht="18.75">
      <c r="C208" s="168"/>
    </row>
    <row r="209" ht="18.75">
      <c r="C209" s="168"/>
    </row>
    <row r="210" ht="18.75">
      <c r="C210" s="168"/>
    </row>
    <row r="211" ht="18.75">
      <c r="C211" s="168"/>
    </row>
    <row r="212" ht="18.75">
      <c r="C212" s="168"/>
    </row>
    <row r="213" ht="18.75">
      <c r="C213" s="168"/>
    </row>
    <row r="214" ht="18.75">
      <c r="C214" s="168"/>
    </row>
    <row r="215" ht="18.75">
      <c r="C215" s="168"/>
    </row>
    <row r="216" ht="18.75">
      <c r="C216" s="168"/>
    </row>
    <row r="217" ht="18.75">
      <c r="C217" s="168"/>
    </row>
    <row r="218" ht="18.75">
      <c r="C218" s="168"/>
    </row>
    <row r="219" ht="18.75">
      <c r="C219" s="168"/>
    </row>
    <row r="220" ht="18.75">
      <c r="C220" s="168"/>
    </row>
    <row r="221" ht="18.75">
      <c r="C221" s="168"/>
    </row>
    <row r="222" ht="18.75">
      <c r="C222" s="168"/>
    </row>
    <row r="223" ht="18.75">
      <c r="C223" s="168"/>
    </row>
    <row r="224" ht="18.75">
      <c r="C224" s="168"/>
    </row>
    <row r="225" ht="18.75">
      <c r="C225" s="168"/>
    </row>
    <row r="226" ht="18.75">
      <c r="C226" s="168"/>
    </row>
    <row r="227" ht="18.75">
      <c r="C227" s="168"/>
    </row>
    <row r="228" ht="18.75">
      <c r="C228" s="168"/>
    </row>
    <row r="229" ht="18.75">
      <c r="C229" s="168"/>
    </row>
    <row r="230" ht="18.75">
      <c r="C230" s="168"/>
    </row>
    <row r="231" ht="18.75">
      <c r="C231" s="168"/>
    </row>
    <row r="232" ht="18.75">
      <c r="C232" s="168"/>
    </row>
    <row r="233" ht="18.75">
      <c r="C233" s="168"/>
    </row>
    <row r="234" ht="18.75">
      <c r="C234" s="168"/>
    </row>
    <row r="235" ht="18.75">
      <c r="C235" s="168"/>
    </row>
    <row r="236" ht="18.75">
      <c r="C236" s="168"/>
    </row>
    <row r="237" ht="18.75">
      <c r="C237" s="168"/>
    </row>
    <row r="238" ht="18.75">
      <c r="C238" s="168"/>
    </row>
    <row r="239" ht="18.75">
      <c r="C239" s="168"/>
    </row>
    <row r="240" ht="18.75">
      <c r="C240" s="168"/>
    </row>
    <row r="241" ht="18.75">
      <c r="C241" s="168"/>
    </row>
    <row r="242" ht="18.75">
      <c r="C242" s="168"/>
    </row>
    <row r="243" ht="18.75">
      <c r="C243" s="168"/>
    </row>
    <row r="244" ht="18.75">
      <c r="C244" s="168"/>
    </row>
    <row r="245" ht="18.75">
      <c r="C245" s="168"/>
    </row>
    <row r="246" ht="18.75">
      <c r="C246" s="168"/>
    </row>
    <row r="247" ht="18.75">
      <c r="C247" s="168"/>
    </row>
    <row r="248" ht="18.75">
      <c r="C248" s="168"/>
    </row>
    <row r="249" ht="18.75">
      <c r="C249" s="168"/>
    </row>
    <row r="250" ht="18.75">
      <c r="C250" s="168"/>
    </row>
    <row r="251" ht="18.75">
      <c r="C251" s="168"/>
    </row>
    <row r="252" ht="18.75">
      <c r="C252" s="168"/>
    </row>
    <row r="253" ht="18.75">
      <c r="C253" s="168"/>
    </row>
  </sheetData>
  <sheetProtection/>
  <mergeCells count="8">
    <mergeCell ref="A2:B2"/>
    <mergeCell ref="A47:B47"/>
    <mergeCell ref="B65:C65"/>
    <mergeCell ref="B90:C90"/>
    <mergeCell ref="A64:B64"/>
    <mergeCell ref="A89:B89"/>
    <mergeCell ref="B3:C3"/>
    <mergeCell ref="B48:C48"/>
  </mergeCells>
  <printOptions/>
  <pageMargins left="0.75" right="0.75" top="0.23" bottom="0.51" header="0.12" footer="0.51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5">
      <selection activeCell="J19" sqref="J19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1.57421875" style="13" customWidth="1"/>
    <col min="5" max="5" width="13.574218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0" t="s">
        <v>131</v>
      </c>
      <c r="B1" s="360"/>
      <c r="C1" s="360"/>
      <c r="D1" s="360"/>
      <c r="E1" s="360"/>
      <c r="F1" s="360"/>
      <c r="G1" s="360"/>
      <c r="H1" s="360"/>
      <c r="I1" s="360"/>
      <c r="J1" s="360"/>
      <c r="K1" s="213"/>
    </row>
    <row r="2" spans="1:11" ht="23.25">
      <c r="A2" s="360" t="s">
        <v>371</v>
      </c>
      <c r="B2" s="360"/>
      <c r="C2" s="360"/>
      <c r="D2" s="360"/>
      <c r="E2" s="360"/>
      <c r="F2" s="360"/>
      <c r="G2" s="360"/>
      <c r="H2" s="360"/>
      <c r="I2" s="360"/>
      <c r="J2" s="360"/>
      <c r="K2" s="213"/>
    </row>
    <row r="3" spans="1:11" ht="23.25">
      <c r="A3" s="360" t="s">
        <v>546</v>
      </c>
      <c r="B3" s="360"/>
      <c r="C3" s="360"/>
      <c r="D3" s="360"/>
      <c r="E3" s="360"/>
      <c r="F3" s="360"/>
      <c r="G3" s="360"/>
      <c r="H3" s="360"/>
      <c r="I3" s="360"/>
      <c r="J3" s="360"/>
      <c r="K3" s="213"/>
    </row>
    <row r="5" spans="1:8" ht="18.75">
      <c r="A5" s="70" t="s">
        <v>372</v>
      </c>
      <c r="B5" s="5"/>
      <c r="C5" s="5"/>
      <c r="D5" s="5"/>
      <c r="E5" s="24" t="s">
        <v>36</v>
      </c>
      <c r="F5" s="5"/>
      <c r="G5" s="5"/>
      <c r="H5" s="225" t="s">
        <v>373</v>
      </c>
    </row>
    <row r="6" spans="2:8" ht="18.75">
      <c r="B6" s="229" t="s">
        <v>374</v>
      </c>
      <c r="C6" s="229"/>
      <c r="D6" s="230"/>
      <c r="E6" s="230">
        <f>หมายเหตุประกอบงบ!C4+หมายเหตุประกอบงบ!C7+หมายเหตุประกอบงบ!C17+หมายเหตุประกอบงบ!C19+หมายเหตุประกอบงบ!C22</f>
        <v>523635.74999999994</v>
      </c>
      <c r="F6" s="229"/>
      <c r="G6" s="229"/>
      <c r="H6" s="230">
        <f>'รายงานรับ-จ่ายเงินสด (3)'!C12+'รายงานรับ-จ่ายเงินสด (3)'!C13+'รายงานรับ-จ่ายเงินสด (3)'!C14+'รายงานรับ-จ่ายเงินสด (3)'!C16+'รายงานรับ-จ่ายเงินสด (3)'!C18</f>
        <v>523665.75</v>
      </c>
    </row>
    <row r="7" spans="2:8" ht="18.75">
      <c r="B7" s="231" t="s">
        <v>375</v>
      </c>
      <c r="C7" s="231"/>
      <c r="D7" s="232"/>
      <c r="E7" s="232">
        <f>หมายเหตุประกอบงบ!C58</f>
        <v>18630.13</v>
      </c>
      <c r="F7" s="231"/>
      <c r="G7" s="231"/>
      <c r="H7" s="232">
        <f>'รายงานรับ-จ่ายเงินสด (3)'!C28</f>
        <v>19130.13</v>
      </c>
    </row>
    <row r="8" spans="2:8" ht="18.75">
      <c r="B8" s="231" t="s">
        <v>376</v>
      </c>
      <c r="C8" s="231"/>
      <c r="D8" s="232"/>
      <c r="E8" s="232">
        <f>'รายงานรับ-จ่ายเงินสด (3)'!F23</f>
        <v>1134000</v>
      </c>
      <c r="F8" s="231"/>
      <c r="G8" s="231"/>
      <c r="H8" s="232">
        <f>'รายงานรับ-จ่ายเงินสด (3)'!C23</f>
        <v>1134000</v>
      </c>
    </row>
    <row r="9" spans="2:8" ht="18.75">
      <c r="B9" s="231" t="s">
        <v>377</v>
      </c>
      <c r="C9" s="231"/>
      <c r="D9" s="232"/>
      <c r="E9" s="232">
        <f>หมายเหตุประกอบงบ!C32</f>
        <v>0</v>
      </c>
      <c r="F9" s="231"/>
      <c r="G9" s="231"/>
      <c r="H9" s="232">
        <f>'รายงานรับ-จ่ายเงินสด (3)'!C19</f>
        <v>0</v>
      </c>
    </row>
    <row r="10" spans="2:8" ht="18.75">
      <c r="B10" s="231" t="s">
        <v>442</v>
      </c>
      <c r="C10" s="231"/>
      <c r="D10" s="232"/>
      <c r="E10" s="232">
        <f>'รายงานรับ-จ่ายเงินสด (3)'!F21</f>
        <v>0</v>
      </c>
      <c r="F10" s="231"/>
      <c r="G10" s="231"/>
      <c r="H10" s="232">
        <f>'รายงานรับ-จ่ายเงินสด (3)'!C21</f>
        <v>0</v>
      </c>
    </row>
    <row r="11" spans="2:8" ht="18.75">
      <c r="B11" s="231" t="s">
        <v>443</v>
      </c>
      <c r="C11" s="231"/>
      <c r="D11" s="232"/>
      <c r="E11" s="232">
        <f>'รายงานรับ-จ่ายเงินสด (3)'!F22</f>
        <v>0</v>
      </c>
      <c r="F11" s="231"/>
      <c r="G11" s="231"/>
      <c r="H11" s="232">
        <f>'รายงานรับ-จ่ายเงินสด (3)'!C22</f>
        <v>0</v>
      </c>
    </row>
    <row r="12" spans="2:8" ht="18.75">
      <c r="B12" s="231" t="s">
        <v>129</v>
      </c>
      <c r="C12" s="231"/>
      <c r="D12" s="232"/>
      <c r="E12" s="232">
        <v>0</v>
      </c>
      <c r="F12" s="231"/>
      <c r="G12" s="231"/>
      <c r="H12" s="232">
        <f>'รายงานรับ-จ่ายเงินสด (3)'!C25</f>
        <v>0</v>
      </c>
    </row>
    <row r="13" spans="2:8" ht="18.75">
      <c r="B13" s="5"/>
      <c r="C13" s="5"/>
      <c r="D13" s="227"/>
      <c r="E13" s="227"/>
      <c r="F13" s="5"/>
      <c r="G13" s="5"/>
      <c r="H13" s="227"/>
    </row>
    <row r="14" spans="4:8" ht="19.5" thickBot="1">
      <c r="D14" s="70" t="s">
        <v>78</v>
      </c>
      <c r="E14" s="226">
        <f>SUM(E6:E12)</f>
        <v>1676265.88</v>
      </c>
      <c r="H14" s="226">
        <f>SUM(H6:H12)</f>
        <v>1676795.88</v>
      </c>
    </row>
    <row r="15" ht="19.5" thickTop="1">
      <c r="E15" s="13"/>
    </row>
    <row r="16" ht="18.75">
      <c r="E16" s="13"/>
    </row>
    <row r="17" spans="1:8" ht="18.75">
      <c r="A17" s="70" t="s">
        <v>46</v>
      </c>
      <c r="B17" s="5"/>
      <c r="C17" s="5"/>
      <c r="D17" s="227"/>
      <c r="E17" s="24" t="s">
        <v>36</v>
      </c>
      <c r="F17" s="5"/>
      <c r="G17" s="5"/>
      <c r="H17" s="225" t="s">
        <v>373</v>
      </c>
    </row>
    <row r="18" spans="2:8" ht="18.75">
      <c r="B18" s="229" t="s">
        <v>378</v>
      </c>
      <c r="C18" s="229"/>
      <c r="D18" s="230"/>
      <c r="E18" s="230">
        <f>'รายงานรับ-จ่ายเงินสด (3)'!F59+'รายงานรับ-จ่ายเงินสด (3)'!F60+'รายงานรับ-จ่ายเงินสด (3)'!F61+'รายงานรับ-จ่ายเงินสด (3)'!F62+'รายงานรับ-จ่ายเงินสด (3)'!F63+'รายงานรับ-จ่ายเงินสด (3)'!F64+'รายงานรับ-จ่ายเงินสด (3)'!F66+'รายงานรับ-จ่ายเงินสด (3)'!F68+'รายงานรับ-จ่ายเงินสด (3)'!F69+'รายงานรับ-จ่ายเงินสด (3)'!F71+'รายงานรับ-จ่ายเงินสด (3)'!F73+'รายงานรับ-จ่ายเงินสด (3)'!F75</f>
        <v>532549.83</v>
      </c>
      <c r="F18" s="229"/>
      <c r="G18" s="229"/>
      <c r="H18" s="230">
        <f>'รายงานรับ-จ่ายเงินสด (3)'!C59+'รายงานรับ-จ่ายเงินสด (3)'!C60+'รายงานรับ-จ่ายเงินสด (3)'!C61+'รายงานรับ-จ่ายเงินสด (3)'!C62+'รายงานรับ-จ่ายเงินสด (3)'!C63+'รายงานรับ-จ่ายเงินสด (3)'!C64+'รายงานรับ-จ่ายเงินสด (3)'!C66+'รายงานรับ-จ่ายเงินสด (3)'!C68+'รายงานรับ-จ่ายเงินสด (3)'!C69+'รายงานรับ-จ่ายเงินสด (3)'!C71+'รายงานรับ-จ่ายเงินสด (3)'!C73+'รายงานรับ-จ่ายเงินสด (3)'!C75</f>
        <v>951009.8300000001</v>
      </c>
    </row>
    <row r="19" spans="2:8" ht="18.75">
      <c r="B19" s="229" t="s">
        <v>441</v>
      </c>
      <c r="C19" s="229"/>
      <c r="D19" s="230"/>
      <c r="E19" s="230">
        <f>'รายงานรับ-จ่ายเงินสด (3)'!F65+'รายงานรับ-จ่ายเงินสด (3)'!F67+'รายงานรับ-จ่ายเงินสด (3)'!F70+'รายงานรับ-จ่ายเงินสด (3)'!F72+'รายงานรับ-จ่ายเงินสด (3)'!F74+'รายงานรับ-จ่ายเงินสด (3)'!F76</f>
        <v>167500</v>
      </c>
      <c r="F19" s="229"/>
      <c r="G19" s="229"/>
      <c r="H19" s="230">
        <f>'รายงานรับ-จ่ายเงินสด (3)'!C65+'รายงานรับ-จ่ายเงินสด (3)'!C67+'รายงานรับ-จ่ายเงินสด (3)'!C70+'รายงานรับ-จ่ายเงินสด (3)'!C72+'รายงานรับ-จ่ายเงินสด (3)'!C74+'รายงานรับ-จ่ายเงินสด (3)'!C76</f>
        <v>167500</v>
      </c>
    </row>
    <row r="20" spans="2:8" ht="18.75">
      <c r="B20" s="231" t="s">
        <v>379</v>
      </c>
      <c r="C20" s="231"/>
      <c r="D20" s="232"/>
      <c r="E20" s="232">
        <f>'รายงานรับ-จ่ายเงินสด (3)'!F85</f>
        <v>500</v>
      </c>
      <c r="F20" s="231"/>
      <c r="G20" s="231"/>
      <c r="H20" s="232">
        <f>'รายงานรับ-จ่ายเงินสด (3)'!C85</f>
        <v>50006.95</v>
      </c>
    </row>
    <row r="21" spans="2:8" ht="18.75">
      <c r="B21" s="231" t="s">
        <v>380</v>
      </c>
      <c r="C21" s="231"/>
      <c r="D21" s="232"/>
      <c r="E21" s="232">
        <f>'รายงานรับ-จ่ายเงินสด (3)'!F78</f>
        <v>343000</v>
      </c>
      <c r="F21" s="231"/>
      <c r="G21" s="231"/>
      <c r="H21" s="232">
        <f>'รายงานรับ-จ่ายเงินสด (3)'!C78</f>
        <v>343000</v>
      </c>
    </row>
    <row r="22" spans="2:8" ht="18.75">
      <c r="B22" s="231" t="s">
        <v>382</v>
      </c>
      <c r="C22" s="231"/>
      <c r="D22" s="232"/>
      <c r="E22" s="232">
        <v>0</v>
      </c>
      <c r="F22" s="231"/>
      <c r="G22" s="231"/>
      <c r="H22" s="232">
        <f>'รายงานรับ-จ่ายเงินสด (3)'!C80+'รายงานรับ-จ่ายเงินสด (3)'!C81</f>
        <v>599500</v>
      </c>
    </row>
    <row r="23" spans="2:8" ht="18.75">
      <c r="B23" s="231" t="s">
        <v>444</v>
      </c>
      <c r="C23" s="231"/>
      <c r="D23" s="232"/>
      <c r="E23" s="232">
        <f>'รายงานรับ-จ่ายเงินสด (3)'!F79</f>
        <v>0</v>
      </c>
      <c r="F23" s="231"/>
      <c r="G23" s="231"/>
      <c r="H23" s="232">
        <f>'รายงานรับ-จ่ายเงินสด (3)'!C79</f>
        <v>0</v>
      </c>
    </row>
    <row r="24" spans="2:8" ht="18.75">
      <c r="B24" s="231" t="s">
        <v>445</v>
      </c>
      <c r="C24" s="231"/>
      <c r="D24" s="232"/>
      <c r="E24" s="232"/>
      <c r="F24" s="231"/>
      <c r="G24" s="231"/>
      <c r="H24" s="232"/>
    </row>
    <row r="25" spans="2:8" ht="18.75">
      <c r="B25" s="231" t="s">
        <v>381</v>
      </c>
      <c r="C25" s="231"/>
      <c r="D25" s="232"/>
      <c r="E25" s="232">
        <v>0</v>
      </c>
      <c r="F25" s="231"/>
      <c r="G25" s="231"/>
      <c r="H25" s="232">
        <v>0</v>
      </c>
    </row>
    <row r="26" spans="2:8" ht="18.75">
      <c r="B26" s="231" t="s">
        <v>222</v>
      </c>
      <c r="C26" s="231"/>
      <c r="D26" s="232"/>
      <c r="E26" s="232">
        <v>0</v>
      </c>
      <c r="F26" s="231"/>
      <c r="G26" s="231"/>
      <c r="H26" s="232">
        <f>'รายงานรับ-จ่ายเงินสด (3)'!C83+'รายงานรับ-จ่ายเงินสด (3)'!C27</f>
        <v>0</v>
      </c>
    </row>
    <row r="27" spans="2:8" ht="18.75">
      <c r="B27" s="231" t="s">
        <v>132</v>
      </c>
      <c r="C27" s="231"/>
      <c r="D27" s="232"/>
      <c r="E27" s="232">
        <v>0</v>
      </c>
      <c r="F27" s="231"/>
      <c r="G27" s="231"/>
      <c r="H27" s="232">
        <f>'รายงานรับ-จ่ายเงินสด (3)'!C84+'รายงานรับ-จ่ายเงินสด (3)'!C26</f>
        <v>116348.5</v>
      </c>
    </row>
    <row r="28" spans="4:8" ht="19.5" thickBot="1">
      <c r="D28" s="70" t="s">
        <v>78</v>
      </c>
      <c r="E28" s="226">
        <f>SUM(E18:E25)</f>
        <v>1043549.83</v>
      </c>
      <c r="H28" s="226">
        <f>SUM(H18:H27)</f>
        <v>2227365.2800000003</v>
      </c>
    </row>
    <row r="29" spans="2:10" ht="20.25" thickBot="1" thickTop="1">
      <c r="B29" s="233" t="s">
        <v>383</v>
      </c>
      <c r="C29" s="233"/>
      <c r="D29" s="234"/>
      <c r="E29" s="235">
        <f>E14-E28</f>
        <v>632716.0499999999</v>
      </c>
      <c r="F29" s="234"/>
      <c r="G29" s="234"/>
      <c r="H29" s="235">
        <f>H14-H28</f>
        <v>-550569.4000000004</v>
      </c>
      <c r="J29" s="70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112"/>
  <sheetViews>
    <sheetView zoomScalePageLayoutView="0" workbookViewId="0" topLeftCell="A1">
      <pane xSplit="11490" ySplit="1575" topLeftCell="U89" activePane="bottomLeft" state="split"/>
      <selection pane="topLeft" activeCell="A1" sqref="A1"/>
      <selection pane="topRight" activeCell="C1" sqref="C1"/>
      <selection pane="bottomLeft" activeCell="I106" sqref="I106"/>
      <selection pane="bottomRight" activeCell="U103" sqref="U103"/>
    </sheetView>
  </sheetViews>
  <sheetFormatPr defaultColWidth="9.140625" defaultRowHeight="21.75"/>
  <cols>
    <col min="1" max="1" width="12.7109375" style="107" customWidth="1"/>
    <col min="2" max="2" width="10.00390625" style="107" customWidth="1"/>
    <col min="3" max="3" width="11.00390625" style="107" customWidth="1"/>
    <col min="4" max="4" width="10.57421875" style="107" customWidth="1"/>
    <col min="5" max="5" width="9.28125" style="107" customWidth="1"/>
    <col min="6" max="6" width="5.00390625" style="107" customWidth="1"/>
    <col min="7" max="7" width="10.7109375" style="107" customWidth="1"/>
    <col min="8" max="8" width="5.00390625" style="107" customWidth="1"/>
    <col min="9" max="9" width="10.00390625" style="107" customWidth="1"/>
    <col min="10" max="11" width="10.7109375" style="107" customWidth="1"/>
    <col min="12" max="12" width="11.7109375" style="107" customWidth="1"/>
    <col min="13" max="13" width="5.140625" style="107" customWidth="1"/>
    <col min="14" max="14" width="9.8515625" style="107" customWidth="1"/>
    <col min="15" max="15" width="5.8515625" style="107" customWidth="1"/>
    <col min="16" max="16" width="5.57421875" style="107" customWidth="1"/>
    <col min="17" max="17" width="5.00390625" style="107" customWidth="1"/>
    <col min="18" max="18" width="5.140625" style="107" customWidth="1"/>
    <col min="19" max="19" width="9.8515625" style="107" customWidth="1"/>
    <col min="20" max="20" width="10.00390625" style="107" customWidth="1"/>
    <col min="21" max="21" width="12.421875" style="107" customWidth="1"/>
    <col min="22" max="22" width="5.421875" style="107" customWidth="1"/>
    <col min="23" max="23" width="19.7109375" style="318" customWidth="1"/>
    <col min="24" max="24" width="6.8515625" style="107" customWidth="1"/>
    <col min="25" max="25" width="7.8515625" style="107" customWidth="1"/>
    <col min="26" max="26" width="9.7109375" style="107" customWidth="1"/>
    <col min="27" max="76" width="6.8515625" style="107" customWidth="1"/>
    <col min="77" max="84" width="8.8515625" style="107" customWidth="1"/>
    <col min="85" max="16384" width="9.140625" style="107" customWidth="1"/>
  </cols>
  <sheetData>
    <row r="1" spans="1:21" ht="15.75">
      <c r="A1" s="394" t="s">
        <v>66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</row>
    <row r="2" spans="1:21" ht="15.75">
      <c r="A2" s="394" t="s">
        <v>198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</row>
    <row r="3" spans="1:21" ht="18.75">
      <c r="A3" s="395" t="s">
        <v>540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</row>
    <row r="4" spans="1:21" ht="18.75">
      <c r="A4" s="319"/>
      <c r="B4" s="320"/>
      <c r="C4" s="398">
        <v>110</v>
      </c>
      <c r="D4" s="396"/>
      <c r="E4" s="133">
        <v>120</v>
      </c>
      <c r="F4" s="396">
        <v>210</v>
      </c>
      <c r="G4" s="397"/>
      <c r="H4" s="396">
        <v>220</v>
      </c>
      <c r="I4" s="397"/>
      <c r="J4" s="322"/>
      <c r="K4" s="398">
        <v>240</v>
      </c>
      <c r="L4" s="398"/>
      <c r="M4" s="322"/>
      <c r="N4" s="398">
        <v>260</v>
      </c>
      <c r="O4" s="398"/>
      <c r="P4" s="398"/>
      <c r="Q4" s="396">
        <v>310</v>
      </c>
      <c r="R4" s="397"/>
      <c r="S4" s="396">
        <v>320</v>
      </c>
      <c r="T4" s="397"/>
      <c r="U4" s="322"/>
    </row>
    <row r="5" spans="1:21" ht="18.75">
      <c r="A5" s="323"/>
      <c r="B5" s="324">
        <v>411</v>
      </c>
      <c r="C5" s="321">
        <v>111</v>
      </c>
      <c r="D5" s="133">
        <v>113</v>
      </c>
      <c r="E5" s="325">
        <v>121</v>
      </c>
      <c r="F5" s="325">
        <v>210</v>
      </c>
      <c r="G5" s="325">
        <v>211</v>
      </c>
      <c r="H5" s="326">
        <v>222</v>
      </c>
      <c r="I5" s="326">
        <v>223</v>
      </c>
      <c r="J5" s="326">
        <v>232</v>
      </c>
      <c r="K5" s="324">
        <v>241</v>
      </c>
      <c r="L5" s="324">
        <v>242</v>
      </c>
      <c r="M5" s="326">
        <v>252</v>
      </c>
      <c r="N5" s="321">
        <v>261</v>
      </c>
      <c r="O5" s="321">
        <v>262</v>
      </c>
      <c r="P5" s="321">
        <v>263</v>
      </c>
      <c r="Q5" s="326">
        <v>311</v>
      </c>
      <c r="R5" s="326">
        <v>312</v>
      </c>
      <c r="S5" s="326">
        <v>321</v>
      </c>
      <c r="T5" s="321">
        <v>322</v>
      </c>
      <c r="U5" s="326" t="s">
        <v>78</v>
      </c>
    </row>
    <row r="6" spans="1:21" ht="18.75">
      <c r="A6" s="327">
        <v>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</row>
    <row r="7" spans="1:21" ht="15.75">
      <c r="A7" s="329">
        <v>2</v>
      </c>
      <c r="B7" s="328">
        <v>7302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</row>
    <row r="8" spans="1:21" ht="15.75">
      <c r="A8" s="329">
        <v>3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</row>
    <row r="9" spans="1:21" ht="15.75">
      <c r="A9" s="329">
        <v>4</v>
      </c>
      <c r="B9" s="328">
        <v>3780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</row>
    <row r="10" spans="1:21" ht="15.75">
      <c r="A10" s="329">
        <v>7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</row>
    <row r="11" spans="1:21" ht="15.75">
      <c r="A11" s="334" t="s">
        <v>25</v>
      </c>
      <c r="B11" s="335">
        <f aca="true" t="shared" si="0" ref="B11:T11">SUM(B7:B10)</f>
        <v>11082</v>
      </c>
      <c r="C11" s="335">
        <f t="shared" si="0"/>
        <v>0</v>
      </c>
      <c r="D11" s="335">
        <f t="shared" si="0"/>
        <v>0</v>
      </c>
      <c r="E11" s="335">
        <f t="shared" si="0"/>
        <v>0</v>
      </c>
      <c r="F11" s="335">
        <f t="shared" si="0"/>
        <v>0</v>
      </c>
      <c r="G11" s="335">
        <f t="shared" si="0"/>
        <v>0</v>
      </c>
      <c r="H11" s="335">
        <f t="shared" si="0"/>
        <v>0</v>
      </c>
      <c r="I11" s="335">
        <f t="shared" si="0"/>
        <v>0</v>
      </c>
      <c r="J11" s="335">
        <f t="shared" si="0"/>
        <v>0</v>
      </c>
      <c r="K11" s="335">
        <f t="shared" si="0"/>
        <v>0</v>
      </c>
      <c r="L11" s="335">
        <f t="shared" si="0"/>
        <v>0</v>
      </c>
      <c r="M11" s="335">
        <f t="shared" si="0"/>
        <v>0</v>
      </c>
      <c r="N11" s="335">
        <f t="shared" si="0"/>
        <v>0</v>
      </c>
      <c r="O11" s="335">
        <f t="shared" si="0"/>
        <v>0</v>
      </c>
      <c r="P11" s="335">
        <f t="shared" si="0"/>
        <v>0</v>
      </c>
      <c r="Q11" s="335">
        <f t="shared" si="0"/>
        <v>0</v>
      </c>
      <c r="R11" s="335">
        <f t="shared" si="0"/>
        <v>0</v>
      </c>
      <c r="S11" s="335">
        <f t="shared" si="0"/>
        <v>0</v>
      </c>
      <c r="T11" s="335">
        <f t="shared" si="0"/>
        <v>0</v>
      </c>
      <c r="U11" s="335">
        <f>SUM(B11:T11)</f>
        <v>11082</v>
      </c>
    </row>
    <row r="12" spans="1:21" ht="15.75">
      <c r="A12" s="338" t="s">
        <v>26</v>
      </c>
      <c r="B12" s="339">
        <v>11082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>
        <f>SUM(B12:T12)</f>
        <v>11082</v>
      </c>
    </row>
    <row r="13" spans="1:21" ht="15.75">
      <c r="A13" s="327">
        <v>100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</row>
    <row r="14" spans="1:21" ht="15.75">
      <c r="A14" s="329">
        <v>101</v>
      </c>
      <c r="B14" s="328"/>
      <c r="C14" s="328">
        <v>29300</v>
      </c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</row>
    <row r="15" spans="1:21" ht="15.75">
      <c r="A15" s="329">
        <v>102</v>
      </c>
      <c r="B15" s="328"/>
      <c r="C15" s="328">
        <v>106490</v>
      </c>
      <c r="D15" s="328">
        <v>37280</v>
      </c>
      <c r="E15" s="328"/>
      <c r="F15" s="328"/>
      <c r="G15" s="328">
        <v>9230</v>
      </c>
      <c r="H15" s="328"/>
      <c r="I15" s="328"/>
      <c r="J15" s="328"/>
      <c r="K15" s="328">
        <v>26670</v>
      </c>
      <c r="L15" s="328"/>
      <c r="M15" s="328"/>
      <c r="N15" s="328"/>
      <c r="O15" s="328"/>
      <c r="P15" s="328"/>
      <c r="Q15" s="328"/>
      <c r="R15" s="328"/>
      <c r="S15" s="328"/>
      <c r="T15" s="328"/>
      <c r="U15" s="328"/>
    </row>
    <row r="16" spans="1:21" ht="15.75">
      <c r="A16" s="329">
        <v>103</v>
      </c>
      <c r="B16" s="328"/>
      <c r="C16" s="328">
        <v>8780</v>
      </c>
      <c r="D16" s="328">
        <v>6000</v>
      </c>
      <c r="E16" s="328"/>
      <c r="F16" s="328"/>
      <c r="G16" s="328">
        <v>1500</v>
      </c>
      <c r="H16" s="328"/>
      <c r="I16" s="328"/>
      <c r="J16" s="328"/>
      <c r="K16" s="328">
        <v>1500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</row>
    <row r="17" spans="1:21" ht="15.75">
      <c r="A17" s="329">
        <v>105</v>
      </c>
      <c r="B17" s="328"/>
      <c r="C17" s="328">
        <v>3500</v>
      </c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</row>
    <row r="18" spans="1:21" ht="15.75">
      <c r="A18" s="329">
        <v>106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</row>
    <row r="19" spans="1:21" ht="15.75">
      <c r="A19" s="334" t="s">
        <v>25</v>
      </c>
      <c r="B19" s="335">
        <f>SUM(B14:B18)</f>
        <v>0</v>
      </c>
      <c r="C19" s="335">
        <f>SUM(C14:C18)</f>
        <v>148070</v>
      </c>
      <c r="D19" s="335">
        <f>SUM(D14:D18)</f>
        <v>43280</v>
      </c>
      <c r="E19" s="335"/>
      <c r="F19" s="335">
        <f>SUM(F14:F18)</f>
        <v>0</v>
      </c>
      <c r="G19" s="335">
        <f>SUM(G14:G18)</f>
        <v>10730</v>
      </c>
      <c r="H19" s="335">
        <f>SUM(H14:H18)</f>
        <v>0</v>
      </c>
      <c r="I19" s="335"/>
      <c r="J19" s="335">
        <f>SUM(J14:J18)</f>
        <v>0</v>
      </c>
      <c r="K19" s="335">
        <f>SUM(K14:K18)</f>
        <v>28170</v>
      </c>
      <c r="L19" s="335"/>
      <c r="M19" s="335">
        <f>SUM(M14:M18)</f>
        <v>0</v>
      </c>
      <c r="N19" s="335">
        <f>SUM(N14:N18)</f>
        <v>0</v>
      </c>
      <c r="O19" s="335"/>
      <c r="P19" s="335">
        <f>SUM(P14:P18)</f>
        <v>0</v>
      </c>
      <c r="Q19" s="335">
        <f>SUM(Q14:Q18)</f>
        <v>0</v>
      </c>
      <c r="R19" s="335">
        <f>SUM(R14:R18)</f>
        <v>0</v>
      </c>
      <c r="S19" s="335">
        <f>SUM(S14:S18)</f>
        <v>0</v>
      </c>
      <c r="T19" s="335">
        <f>SUM(T14:T18)</f>
        <v>0</v>
      </c>
      <c r="U19" s="335">
        <f>SUM(B19:T19)</f>
        <v>230250</v>
      </c>
    </row>
    <row r="20" spans="1:21" ht="15.75">
      <c r="A20" s="338" t="s">
        <v>26</v>
      </c>
      <c r="B20" s="339">
        <v>0</v>
      </c>
      <c r="C20" s="339">
        <v>294340</v>
      </c>
      <c r="D20" s="339">
        <v>86560</v>
      </c>
      <c r="E20" s="339"/>
      <c r="F20" s="339"/>
      <c r="G20" s="339">
        <v>21460</v>
      </c>
      <c r="H20" s="339"/>
      <c r="I20" s="339"/>
      <c r="J20" s="339"/>
      <c r="K20" s="339">
        <v>56340</v>
      </c>
      <c r="L20" s="339"/>
      <c r="M20" s="339"/>
      <c r="N20" s="339"/>
      <c r="O20" s="339"/>
      <c r="P20" s="339"/>
      <c r="Q20" s="339"/>
      <c r="R20" s="339"/>
      <c r="S20" s="339"/>
      <c r="T20" s="339"/>
      <c r="U20" s="339">
        <f>SUM(B20:T20)</f>
        <v>458700</v>
      </c>
    </row>
    <row r="21" spans="1:21" ht="15.75">
      <c r="A21" s="327">
        <v>120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</row>
    <row r="22" spans="1:21" ht="15.75">
      <c r="A22" s="329">
        <v>121</v>
      </c>
      <c r="B22" s="328"/>
      <c r="C22" s="328"/>
      <c r="D22" s="328">
        <v>6940</v>
      </c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</row>
    <row r="23" spans="1:21" ht="15.75">
      <c r="A23" s="329">
        <v>122</v>
      </c>
      <c r="B23" s="328"/>
      <c r="C23" s="328"/>
      <c r="D23" s="328">
        <v>1500</v>
      </c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</row>
    <row r="24" spans="1:21" ht="15.75">
      <c r="A24" s="334" t="s">
        <v>25</v>
      </c>
      <c r="B24" s="335">
        <f>SUM(B22:B23)</f>
        <v>0</v>
      </c>
      <c r="C24" s="335">
        <f>SUM(C22:C23)</f>
        <v>0</v>
      </c>
      <c r="D24" s="335">
        <f>SUM(D22:D23)</f>
        <v>8440</v>
      </c>
      <c r="E24" s="335"/>
      <c r="F24" s="335">
        <f>SUM(F22:F23)</f>
        <v>0</v>
      </c>
      <c r="G24" s="335">
        <f>SUM(G22:G23)</f>
        <v>0</v>
      </c>
      <c r="H24" s="335">
        <f>SUM(H22:H23)</f>
        <v>0</v>
      </c>
      <c r="I24" s="335"/>
      <c r="J24" s="335">
        <f>SUM(J22:J23)</f>
        <v>0</v>
      </c>
      <c r="K24" s="335">
        <f>SUM(K22:K23)</f>
        <v>0</v>
      </c>
      <c r="L24" s="335"/>
      <c r="M24" s="335">
        <f>SUM(M22:M23)</f>
        <v>0</v>
      </c>
      <c r="N24" s="335">
        <f>SUM(N22:N23)</f>
        <v>0</v>
      </c>
      <c r="O24" s="335"/>
      <c r="P24" s="335">
        <f>SUM(P22:P23)</f>
        <v>0</v>
      </c>
      <c r="Q24" s="335">
        <f>SUM(Q22:Q23)</f>
        <v>0</v>
      </c>
      <c r="R24" s="335">
        <f>SUM(R22:R23)</f>
        <v>0</v>
      </c>
      <c r="S24" s="335">
        <f>SUM(S22:S23)</f>
        <v>0</v>
      </c>
      <c r="T24" s="335">
        <f>SUM(T22:T23)</f>
        <v>0</v>
      </c>
      <c r="U24" s="335">
        <f>SUM(B24:T24)</f>
        <v>8440</v>
      </c>
    </row>
    <row r="25" spans="1:21" ht="15.75">
      <c r="A25" s="338" t="s">
        <v>26</v>
      </c>
      <c r="B25" s="339"/>
      <c r="C25" s="339"/>
      <c r="D25" s="339">
        <v>16880</v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>
        <f>SUM(B25:T25)</f>
        <v>16880</v>
      </c>
    </row>
    <row r="26" spans="1:21" ht="15.75">
      <c r="A26" s="327">
        <v>130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</row>
    <row r="27" spans="1:21" ht="15.75">
      <c r="A27" s="329">
        <v>131</v>
      </c>
      <c r="B27" s="328"/>
      <c r="C27" s="328">
        <v>23470</v>
      </c>
      <c r="D27" s="328">
        <v>19090</v>
      </c>
      <c r="E27" s="328"/>
      <c r="F27" s="328"/>
      <c r="G27" s="328"/>
      <c r="H27" s="328"/>
      <c r="I27" s="328"/>
      <c r="J27" s="328"/>
      <c r="K27" s="328">
        <v>13090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</row>
    <row r="28" spans="1:21" ht="15.75">
      <c r="A28" s="329">
        <v>132</v>
      </c>
      <c r="B28" s="328"/>
      <c r="C28" s="328">
        <v>7710</v>
      </c>
      <c r="D28" s="328">
        <v>5930</v>
      </c>
      <c r="E28" s="328"/>
      <c r="F28" s="328"/>
      <c r="G28" s="328"/>
      <c r="H28" s="328"/>
      <c r="I28" s="328"/>
      <c r="J28" s="328"/>
      <c r="K28" s="328">
        <v>3730</v>
      </c>
      <c r="L28" s="328"/>
      <c r="M28" s="328"/>
      <c r="N28" s="328"/>
      <c r="O28" s="328"/>
      <c r="P28" s="328"/>
      <c r="Q28" s="328"/>
      <c r="R28" s="328"/>
      <c r="S28" s="328"/>
      <c r="T28" s="328"/>
      <c r="U28" s="328"/>
    </row>
    <row r="29" spans="1:21" ht="15.75">
      <c r="A29" s="334" t="s">
        <v>25</v>
      </c>
      <c r="B29" s="335">
        <f>SUM(B27:B28)</f>
        <v>0</v>
      </c>
      <c r="C29" s="335">
        <f>SUM(C27:C28)</f>
        <v>31180</v>
      </c>
      <c r="D29" s="335">
        <f>SUM(D27:D28)</f>
        <v>25020</v>
      </c>
      <c r="E29" s="335"/>
      <c r="F29" s="335">
        <f>SUM(F27:F28)</f>
        <v>0</v>
      </c>
      <c r="G29" s="335">
        <f>SUM(G27:G28)</f>
        <v>0</v>
      </c>
      <c r="H29" s="335">
        <f>SUM(H27:H28)</f>
        <v>0</v>
      </c>
      <c r="I29" s="335"/>
      <c r="J29" s="335">
        <f>SUM(J27:J28)</f>
        <v>0</v>
      </c>
      <c r="K29" s="335">
        <f>SUM(K27:K28)</f>
        <v>16820</v>
      </c>
      <c r="L29" s="335"/>
      <c r="M29" s="335">
        <f>SUM(M27:M28)</f>
        <v>0</v>
      </c>
      <c r="N29" s="335">
        <f>SUM(N27:N28)</f>
        <v>0</v>
      </c>
      <c r="O29" s="335"/>
      <c r="P29" s="335">
        <f>SUM(P27:P28)</f>
        <v>0</v>
      </c>
      <c r="Q29" s="335">
        <f>SUM(Q27:Q28)</f>
        <v>0</v>
      </c>
      <c r="R29" s="335">
        <f>SUM(R27:R28)</f>
        <v>0</v>
      </c>
      <c r="S29" s="335">
        <f>SUM(S27:S28)</f>
        <v>0</v>
      </c>
      <c r="T29" s="335">
        <f>SUM(T27:T28)</f>
        <v>0</v>
      </c>
      <c r="U29" s="335">
        <f>SUM(B29:T29)</f>
        <v>73020</v>
      </c>
    </row>
    <row r="30" spans="1:21" ht="15.75">
      <c r="A30" s="338" t="s">
        <v>26</v>
      </c>
      <c r="B30" s="339">
        <v>0</v>
      </c>
      <c r="C30" s="339">
        <v>62360</v>
      </c>
      <c r="D30" s="339">
        <v>50040</v>
      </c>
      <c r="E30" s="339"/>
      <c r="F30" s="339"/>
      <c r="G30" s="339"/>
      <c r="H30" s="339"/>
      <c r="I30" s="339"/>
      <c r="J30" s="339"/>
      <c r="K30" s="339">
        <v>33640</v>
      </c>
      <c r="L30" s="339"/>
      <c r="M30" s="339"/>
      <c r="N30" s="339"/>
      <c r="O30" s="339"/>
      <c r="P30" s="339"/>
      <c r="Q30" s="339"/>
      <c r="R30" s="339"/>
      <c r="S30" s="339"/>
      <c r="T30" s="339"/>
      <c r="U30" s="339">
        <f>SUM(B30:T30)</f>
        <v>146040</v>
      </c>
    </row>
    <row r="31" spans="1:21" ht="15.75">
      <c r="A31" s="327">
        <v>200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</row>
    <row r="32" spans="1:21" ht="15.75">
      <c r="A32" s="329">
        <v>201</v>
      </c>
      <c r="B32" s="328"/>
      <c r="C32" s="328">
        <v>103350</v>
      </c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</row>
    <row r="33" spans="1:21" ht="15.75">
      <c r="A33" s="329">
        <v>203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</row>
    <row r="34" spans="1:21" ht="15.75">
      <c r="A34" s="329">
        <v>204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 t="s">
        <v>21</v>
      </c>
      <c r="O34" s="328"/>
      <c r="P34" s="328"/>
      <c r="Q34" s="328"/>
      <c r="R34" s="328"/>
      <c r="S34" s="328"/>
      <c r="T34" s="328"/>
      <c r="U34" s="328"/>
    </row>
    <row r="35" spans="1:21" ht="15.75">
      <c r="A35" s="329">
        <v>205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</row>
    <row r="36" spans="1:21" ht="15.75">
      <c r="A36" s="329">
        <v>206</v>
      </c>
      <c r="B36" s="328"/>
      <c r="C36" s="328">
        <v>1600</v>
      </c>
      <c r="D36" s="328">
        <v>1600</v>
      </c>
      <c r="E36" s="328"/>
      <c r="F36" s="328"/>
      <c r="G36" s="328">
        <v>1200</v>
      </c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</row>
    <row r="37" spans="1:21" ht="15.75">
      <c r="A37" s="329">
        <v>207</v>
      </c>
      <c r="B37" s="328"/>
      <c r="C37" s="328">
        <v>3874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</row>
    <row r="38" spans="1:21" ht="15.75">
      <c r="A38" s="329">
        <v>208</v>
      </c>
      <c r="B38" s="328"/>
      <c r="C38" s="328">
        <v>2128</v>
      </c>
      <c r="D38" s="328">
        <v>974</v>
      </c>
      <c r="E38" s="328"/>
      <c r="F38" s="328"/>
      <c r="G38" s="328"/>
      <c r="H38" s="328"/>
      <c r="I38" s="328"/>
      <c r="J38" s="328"/>
      <c r="K38" s="328">
        <v>8257.5</v>
      </c>
      <c r="L38" s="328"/>
      <c r="M38" s="328"/>
      <c r="N38" s="328"/>
      <c r="O38" s="328"/>
      <c r="P38" s="328"/>
      <c r="Q38" s="328"/>
      <c r="R38" s="328"/>
      <c r="S38" s="328"/>
      <c r="T38" s="328"/>
      <c r="U38" s="328"/>
    </row>
    <row r="39" spans="1:21" ht="15.75">
      <c r="A39" s="329">
        <v>211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</row>
    <row r="40" spans="1:21" ht="15.75">
      <c r="A40" s="334" t="s">
        <v>25</v>
      </c>
      <c r="B40" s="335">
        <f aca="true" t="shared" si="1" ref="B40:T40">SUM(B32:B39)</f>
        <v>0</v>
      </c>
      <c r="C40" s="335">
        <f t="shared" si="1"/>
        <v>110952</v>
      </c>
      <c r="D40" s="335">
        <f t="shared" si="1"/>
        <v>2574</v>
      </c>
      <c r="E40" s="335">
        <f t="shared" si="1"/>
        <v>0</v>
      </c>
      <c r="F40" s="335">
        <f t="shared" si="1"/>
        <v>0</v>
      </c>
      <c r="G40" s="335">
        <f t="shared" si="1"/>
        <v>1200</v>
      </c>
      <c r="H40" s="335">
        <f t="shared" si="1"/>
        <v>0</v>
      </c>
      <c r="I40" s="335">
        <f t="shared" si="1"/>
        <v>0</v>
      </c>
      <c r="J40" s="335">
        <f t="shared" si="1"/>
        <v>0</v>
      </c>
      <c r="K40" s="335">
        <f t="shared" si="1"/>
        <v>8257.5</v>
      </c>
      <c r="L40" s="335">
        <f t="shared" si="1"/>
        <v>0</v>
      </c>
      <c r="M40" s="335">
        <f t="shared" si="1"/>
        <v>0</v>
      </c>
      <c r="N40" s="335">
        <f t="shared" si="1"/>
        <v>0</v>
      </c>
      <c r="O40" s="335">
        <f t="shared" si="1"/>
        <v>0</v>
      </c>
      <c r="P40" s="335">
        <f t="shared" si="1"/>
        <v>0</v>
      </c>
      <c r="Q40" s="335">
        <f t="shared" si="1"/>
        <v>0</v>
      </c>
      <c r="R40" s="335">
        <f t="shared" si="1"/>
        <v>0</v>
      </c>
      <c r="S40" s="335">
        <f t="shared" si="1"/>
        <v>0</v>
      </c>
      <c r="T40" s="335">
        <f t="shared" si="1"/>
        <v>0</v>
      </c>
      <c r="U40" s="335">
        <f>SUM(B40:T40)</f>
        <v>122983.5</v>
      </c>
    </row>
    <row r="41" spans="1:21" ht="15.75">
      <c r="A41" s="338" t="s">
        <v>26</v>
      </c>
      <c r="B41" s="339"/>
      <c r="C41" s="339">
        <v>214302</v>
      </c>
      <c r="D41" s="339">
        <v>4174</v>
      </c>
      <c r="E41" s="339"/>
      <c r="F41" s="339"/>
      <c r="G41" s="339">
        <v>2400</v>
      </c>
      <c r="H41" s="339"/>
      <c r="I41" s="339"/>
      <c r="J41" s="339"/>
      <c r="K41" s="339">
        <v>8257.5</v>
      </c>
      <c r="L41" s="339"/>
      <c r="M41" s="339"/>
      <c r="N41" s="339">
        <v>0</v>
      </c>
      <c r="O41" s="339"/>
      <c r="P41" s="339"/>
      <c r="Q41" s="339"/>
      <c r="R41" s="339"/>
      <c r="S41" s="339"/>
      <c r="T41" s="339"/>
      <c r="U41" s="339">
        <f>SUM(B41:T41)</f>
        <v>229133.5</v>
      </c>
    </row>
    <row r="42" spans="1:21" ht="15.75">
      <c r="A42" s="327">
        <v>250</v>
      </c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</row>
    <row r="43" spans="1:21" ht="15.75">
      <c r="A43" s="329">
        <v>251</v>
      </c>
      <c r="B43" s="328"/>
      <c r="C43" s="328">
        <v>18020</v>
      </c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</row>
    <row r="44" spans="1:21" ht="15.75">
      <c r="A44" s="329">
        <v>252</v>
      </c>
      <c r="B44" s="328"/>
      <c r="C44" s="328">
        <v>6803.06</v>
      </c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</row>
    <row r="45" spans="1:21" ht="15.75">
      <c r="A45" s="329">
        <v>253</v>
      </c>
      <c r="B45" s="328"/>
      <c r="C45" s="328">
        <v>800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</row>
    <row r="46" spans="1:21" ht="15.75">
      <c r="A46" s="329">
        <v>254</v>
      </c>
      <c r="B46" s="328"/>
      <c r="C46" s="328">
        <v>180</v>
      </c>
      <c r="D46" s="328">
        <v>5258</v>
      </c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>
        <v>0</v>
      </c>
      <c r="U46" s="328"/>
    </row>
    <row r="47" spans="1:21" ht="15.75">
      <c r="A47" s="329">
        <v>255</v>
      </c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 t="s">
        <v>438</v>
      </c>
      <c r="T47" s="328"/>
      <c r="U47" s="328"/>
    </row>
    <row r="48" spans="1:21" ht="15.75">
      <c r="A48" s="334" t="s">
        <v>25</v>
      </c>
      <c r="B48" s="335">
        <f aca="true" t="shared" si="2" ref="B48:T48">SUM(B43:B47)</f>
        <v>0</v>
      </c>
      <c r="C48" s="335">
        <f t="shared" si="2"/>
        <v>25803.06</v>
      </c>
      <c r="D48" s="335">
        <f t="shared" si="2"/>
        <v>5258</v>
      </c>
      <c r="E48" s="335">
        <f t="shared" si="2"/>
        <v>0</v>
      </c>
      <c r="F48" s="335">
        <f t="shared" si="2"/>
        <v>0</v>
      </c>
      <c r="G48" s="335">
        <f t="shared" si="2"/>
        <v>0</v>
      </c>
      <c r="H48" s="335">
        <f t="shared" si="2"/>
        <v>0</v>
      </c>
      <c r="I48" s="335">
        <f t="shared" si="2"/>
        <v>0</v>
      </c>
      <c r="J48" s="335">
        <f t="shared" si="2"/>
        <v>0</v>
      </c>
      <c r="K48" s="335">
        <f t="shared" si="2"/>
        <v>0</v>
      </c>
      <c r="L48" s="335">
        <f t="shared" si="2"/>
        <v>0</v>
      </c>
      <c r="M48" s="335">
        <f t="shared" si="2"/>
        <v>0</v>
      </c>
      <c r="N48" s="335">
        <f t="shared" si="2"/>
        <v>0</v>
      </c>
      <c r="O48" s="335">
        <f t="shared" si="2"/>
        <v>0</v>
      </c>
      <c r="P48" s="335">
        <f t="shared" si="2"/>
        <v>0</v>
      </c>
      <c r="Q48" s="335">
        <f t="shared" si="2"/>
        <v>0</v>
      </c>
      <c r="R48" s="335">
        <f t="shared" si="2"/>
        <v>0</v>
      </c>
      <c r="S48" s="335">
        <f t="shared" si="2"/>
        <v>0</v>
      </c>
      <c r="T48" s="335">
        <f t="shared" si="2"/>
        <v>0</v>
      </c>
      <c r="U48" s="335">
        <f>SUM(B48:T48)</f>
        <v>31061.06</v>
      </c>
    </row>
    <row r="49" spans="1:23" ht="15.75">
      <c r="A49" s="338" t="s">
        <v>26</v>
      </c>
      <c r="B49" s="339"/>
      <c r="C49" s="339">
        <v>25803.06</v>
      </c>
      <c r="D49" s="339">
        <v>7658</v>
      </c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>
        <f>SUM(B49:T49)</f>
        <v>33461.06</v>
      </c>
      <c r="W49" s="318">
        <v>1237379.84</v>
      </c>
    </row>
    <row r="50" spans="1:23" ht="15.75">
      <c r="A50" s="327">
        <v>270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W50" s="318">
        <f>U49-W49</f>
        <v>-1203918.78</v>
      </c>
    </row>
    <row r="51" spans="1:21" ht="15.75">
      <c r="A51" s="329">
        <v>271</v>
      </c>
      <c r="B51" s="328"/>
      <c r="C51" s="328">
        <v>18820</v>
      </c>
      <c r="D51" s="328">
        <v>10086.05</v>
      </c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</row>
    <row r="52" spans="1:21" ht="15.75">
      <c r="A52" s="329">
        <v>272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</row>
    <row r="53" spans="1:21" ht="15.75">
      <c r="A53" s="329">
        <v>273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</row>
    <row r="54" spans="1:21" ht="15.75">
      <c r="A54" s="329">
        <v>274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</row>
    <row r="55" spans="1:21" ht="15.75">
      <c r="A55" s="329">
        <v>275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</row>
    <row r="56" spans="1:21" ht="15.75">
      <c r="A56" s="329">
        <v>276</v>
      </c>
      <c r="B56" s="328"/>
      <c r="C56" s="328">
        <v>8661</v>
      </c>
      <c r="D56" s="328"/>
      <c r="E56" s="328"/>
      <c r="F56" s="328"/>
      <c r="G56" s="328"/>
      <c r="H56" s="328"/>
      <c r="I56" s="328"/>
      <c r="J56" s="328"/>
      <c r="K56" s="328">
        <v>375</v>
      </c>
      <c r="L56" s="328"/>
      <c r="M56" s="328"/>
      <c r="N56" s="328"/>
      <c r="O56" s="328"/>
      <c r="P56" s="328"/>
      <c r="Q56" s="328"/>
      <c r="R56" s="328"/>
      <c r="S56" s="328"/>
      <c r="T56" s="328"/>
      <c r="U56" s="328"/>
    </row>
    <row r="57" spans="1:21" ht="15.75">
      <c r="A57" s="329">
        <v>277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</row>
    <row r="58" spans="1:21" ht="15.75">
      <c r="A58" s="329">
        <v>278</v>
      </c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</row>
    <row r="59" spans="1:21" ht="15.75">
      <c r="A59" s="329">
        <v>279</v>
      </c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</row>
    <row r="60" spans="1:21" ht="15.75">
      <c r="A60" s="329">
        <v>281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</row>
    <row r="61" spans="1:21" ht="15.75">
      <c r="A61" s="329">
        <v>282</v>
      </c>
      <c r="B61" s="328"/>
      <c r="C61" s="328">
        <v>5120</v>
      </c>
      <c r="D61" s="328">
        <v>1500</v>
      </c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</row>
    <row r="62" spans="1:21" ht="15.75">
      <c r="A62" s="329">
        <v>283</v>
      </c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</row>
    <row r="63" spans="1:21" ht="15.75">
      <c r="A63" s="329">
        <v>284</v>
      </c>
      <c r="B63" s="328"/>
      <c r="C63" s="328">
        <v>300</v>
      </c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</row>
    <row r="64" spans="1:21" ht="15.75">
      <c r="A64" s="334" t="s">
        <v>25</v>
      </c>
      <c r="B64" s="335">
        <f aca="true" t="shared" si="3" ref="B64:R64">SUM(B51:B63)</f>
        <v>0</v>
      </c>
      <c r="C64" s="335">
        <f t="shared" si="3"/>
        <v>32901</v>
      </c>
      <c r="D64" s="335">
        <f t="shared" si="3"/>
        <v>11586.05</v>
      </c>
      <c r="E64" s="335">
        <f t="shared" si="3"/>
        <v>0</v>
      </c>
      <c r="F64" s="335">
        <f t="shared" si="3"/>
        <v>0</v>
      </c>
      <c r="G64" s="335">
        <f t="shared" si="3"/>
        <v>0</v>
      </c>
      <c r="H64" s="335">
        <f t="shared" si="3"/>
        <v>0</v>
      </c>
      <c r="I64" s="335">
        <f t="shared" si="3"/>
        <v>0</v>
      </c>
      <c r="J64" s="335">
        <f t="shared" si="3"/>
        <v>0</v>
      </c>
      <c r="K64" s="335">
        <f t="shared" si="3"/>
        <v>375</v>
      </c>
      <c r="L64" s="335">
        <f t="shared" si="3"/>
        <v>0</v>
      </c>
      <c r="M64" s="335">
        <f t="shared" si="3"/>
        <v>0</v>
      </c>
      <c r="N64" s="335">
        <f t="shared" si="3"/>
        <v>0</v>
      </c>
      <c r="O64" s="335">
        <f t="shared" si="3"/>
        <v>0</v>
      </c>
      <c r="P64" s="335">
        <f t="shared" si="3"/>
        <v>0</v>
      </c>
      <c r="Q64" s="335">
        <f t="shared" si="3"/>
        <v>0</v>
      </c>
      <c r="R64" s="335">
        <f t="shared" si="3"/>
        <v>0</v>
      </c>
      <c r="S64" s="335">
        <f>SUM(S51:S62)</f>
        <v>0</v>
      </c>
      <c r="T64" s="335">
        <f>SUM(T51:T62)</f>
        <v>0</v>
      </c>
      <c r="U64" s="335">
        <f>SUM(B64:T64)</f>
        <v>44862.05</v>
      </c>
    </row>
    <row r="65" spans="1:23" ht="15.75">
      <c r="A65" s="338" t="s">
        <v>26</v>
      </c>
      <c r="B65" s="339"/>
      <c r="C65" s="339">
        <v>32901</v>
      </c>
      <c r="D65" s="339">
        <v>11586.05</v>
      </c>
      <c r="E65" s="339"/>
      <c r="F65" s="339"/>
      <c r="G65" s="339"/>
      <c r="H65" s="339"/>
      <c r="I65" s="339"/>
      <c r="J65" s="339"/>
      <c r="K65" s="339">
        <v>375</v>
      </c>
      <c r="L65" s="339"/>
      <c r="M65" s="339"/>
      <c r="N65" s="339"/>
      <c r="O65" s="339"/>
      <c r="P65" s="339"/>
      <c r="Q65" s="339"/>
      <c r="R65" s="339"/>
      <c r="S65" s="339"/>
      <c r="T65" s="339"/>
      <c r="U65" s="339">
        <f>SUM(B65:T65)</f>
        <v>44862.05</v>
      </c>
      <c r="W65" s="318">
        <v>529881.65</v>
      </c>
    </row>
    <row r="66" spans="1:23" ht="15.75">
      <c r="A66" s="327">
        <v>300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W66" s="318">
        <f>U65-W65</f>
        <v>-485019.60000000003</v>
      </c>
    </row>
    <row r="67" spans="1:21" ht="15.75">
      <c r="A67" s="329">
        <v>301</v>
      </c>
      <c r="B67" s="328"/>
      <c r="C67" s="328">
        <v>6852.93</v>
      </c>
      <c r="D67" s="328"/>
      <c r="E67" s="328"/>
      <c r="F67" s="328"/>
      <c r="G67" s="328"/>
      <c r="H67" s="328"/>
      <c r="I67" s="328"/>
      <c r="J67" s="328"/>
      <c r="K67" s="328">
        <v>0</v>
      </c>
      <c r="L67" s="328"/>
      <c r="M67" s="328"/>
      <c r="N67" s="328"/>
      <c r="O67" s="328"/>
      <c r="P67" s="328"/>
      <c r="Q67" s="328"/>
      <c r="R67" s="328"/>
      <c r="S67" s="328"/>
      <c r="T67" s="328"/>
      <c r="U67" s="328"/>
    </row>
    <row r="68" spans="1:21" ht="15.75">
      <c r="A68" s="329">
        <v>302</v>
      </c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</row>
    <row r="69" spans="1:21" ht="15.75">
      <c r="A69" s="329">
        <v>303</v>
      </c>
      <c r="B69" s="328"/>
      <c r="C69" s="328">
        <v>157.29</v>
      </c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</row>
    <row r="70" spans="1:21" ht="15.75">
      <c r="A70" s="329">
        <v>304</v>
      </c>
      <c r="B70" s="328"/>
      <c r="C70" s="328">
        <v>310</v>
      </c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</row>
    <row r="71" spans="1:21" ht="15.75">
      <c r="A71" s="329">
        <v>305</v>
      </c>
      <c r="B71" s="328"/>
      <c r="C71" s="328">
        <v>3531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</row>
    <row r="72" spans="1:21" ht="15.75">
      <c r="A72" s="334" t="s">
        <v>25</v>
      </c>
      <c r="B72" s="335">
        <f>SUM(B67:B71)</f>
        <v>0</v>
      </c>
      <c r="C72" s="335">
        <f>SUM(C67:C71)</f>
        <v>10851.220000000001</v>
      </c>
      <c r="D72" s="335">
        <f>SUM(D67:D71)</f>
        <v>0</v>
      </c>
      <c r="E72" s="335"/>
      <c r="F72" s="335">
        <f>SUM(F67:F71)</f>
        <v>0</v>
      </c>
      <c r="G72" s="335">
        <f>SUM(G67:G71)</f>
        <v>0</v>
      </c>
      <c r="H72" s="335">
        <f>SUM(H67:H71)</f>
        <v>0</v>
      </c>
      <c r="I72" s="335"/>
      <c r="J72" s="335">
        <f>SUM(J67:J71)</f>
        <v>0</v>
      </c>
      <c r="K72" s="335">
        <f>SUM(K67:K71)</f>
        <v>0</v>
      </c>
      <c r="L72" s="335"/>
      <c r="M72" s="335">
        <f>SUM(M67:M71)</f>
        <v>0</v>
      </c>
      <c r="N72" s="335">
        <f>SUM(N67:N71)</f>
        <v>0</v>
      </c>
      <c r="O72" s="335"/>
      <c r="P72" s="335">
        <f>SUM(P67:P71)</f>
        <v>0</v>
      </c>
      <c r="Q72" s="335">
        <f>SUM(Q67:Q71)</f>
        <v>0</v>
      </c>
      <c r="R72" s="335">
        <f>SUM(R67:R71)</f>
        <v>0</v>
      </c>
      <c r="S72" s="335">
        <f>SUM(S67:S71)</f>
        <v>0</v>
      </c>
      <c r="T72" s="335">
        <f>SUM(T67:T71)</f>
        <v>0</v>
      </c>
      <c r="U72" s="335">
        <f>SUM(B72:T72)</f>
        <v>10851.220000000001</v>
      </c>
    </row>
    <row r="73" spans="1:23" ht="15.75">
      <c r="A73" s="338" t="s">
        <v>26</v>
      </c>
      <c r="B73" s="339"/>
      <c r="C73" s="339">
        <v>10851.22</v>
      </c>
      <c r="D73" s="339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>
        <f>SUM(A73:T73)</f>
        <v>10851.22</v>
      </c>
      <c r="W73" s="318">
        <v>102881.85</v>
      </c>
    </row>
    <row r="74" spans="1:23" ht="15.75">
      <c r="A74" s="327">
        <v>400</v>
      </c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W74" s="318">
        <f>W73-U73</f>
        <v>92030.63</v>
      </c>
    </row>
    <row r="75" spans="1:21" ht="15.75">
      <c r="A75" s="329">
        <v>402</v>
      </c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</row>
    <row r="76" spans="1:21" ht="15.75">
      <c r="A76" s="329">
        <v>403</v>
      </c>
      <c r="B76" s="328"/>
      <c r="C76" s="328">
        <v>44000</v>
      </c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</row>
    <row r="77" spans="1:21" ht="15.75">
      <c r="A77" s="334" t="s">
        <v>25</v>
      </c>
      <c r="B77" s="335">
        <f>SUM(B76)</f>
        <v>0</v>
      </c>
      <c r="C77" s="335">
        <f>SUM(C76)</f>
        <v>44000</v>
      </c>
      <c r="D77" s="335">
        <f aca="true" t="shared" si="4" ref="D77:T77">SUM(D76)</f>
        <v>0</v>
      </c>
      <c r="E77" s="335">
        <f t="shared" si="4"/>
        <v>0</v>
      </c>
      <c r="F77" s="335">
        <f t="shared" si="4"/>
        <v>0</v>
      </c>
      <c r="G77" s="335">
        <f t="shared" si="4"/>
        <v>0</v>
      </c>
      <c r="H77" s="335">
        <f t="shared" si="4"/>
        <v>0</v>
      </c>
      <c r="I77" s="335">
        <f t="shared" si="4"/>
        <v>0</v>
      </c>
      <c r="J77" s="335">
        <f t="shared" si="4"/>
        <v>0</v>
      </c>
      <c r="K77" s="335">
        <f t="shared" si="4"/>
        <v>0</v>
      </c>
      <c r="L77" s="335">
        <f t="shared" si="4"/>
        <v>0</v>
      </c>
      <c r="M77" s="335">
        <f t="shared" si="4"/>
        <v>0</v>
      </c>
      <c r="N77" s="335">
        <f t="shared" si="4"/>
        <v>0</v>
      </c>
      <c r="O77" s="335">
        <f t="shared" si="4"/>
        <v>0</v>
      </c>
      <c r="P77" s="335">
        <f t="shared" si="4"/>
        <v>0</v>
      </c>
      <c r="Q77" s="335">
        <f t="shared" si="4"/>
        <v>0</v>
      </c>
      <c r="R77" s="335">
        <f t="shared" si="4"/>
        <v>0</v>
      </c>
      <c r="S77" s="335">
        <f t="shared" si="4"/>
        <v>0</v>
      </c>
      <c r="T77" s="335">
        <f t="shared" si="4"/>
        <v>0</v>
      </c>
      <c r="U77" s="335">
        <f>SUM(B77:T77)</f>
        <v>44000</v>
      </c>
    </row>
    <row r="78" spans="1:21" ht="15.75">
      <c r="A78" s="338" t="s">
        <v>26</v>
      </c>
      <c r="B78" s="339"/>
      <c r="C78" s="339">
        <v>44000</v>
      </c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>
        <f>SUM(B78:T78)</f>
        <v>44000</v>
      </c>
    </row>
    <row r="79" spans="1:21" ht="15.75">
      <c r="A79" s="327">
        <v>450</v>
      </c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</row>
    <row r="80" spans="1:21" ht="15.75">
      <c r="A80" s="329">
        <v>451</v>
      </c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</row>
    <row r="81" spans="1:21" ht="15.75">
      <c r="A81" s="329">
        <v>453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</row>
    <row r="82" spans="1:21" ht="15.75">
      <c r="A82" s="329">
        <v>456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</row>
    <row r="83" spans="1:21" ht="15.75">
      <c r="A83" s="329">
        <v>459</v>
      </c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</row>
    <row r="84" spans="1:21" ht="15.75">
      <c r="A84" s="329">
        <v>466</v>
      </c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</row>
    <row r="85" spans="1:21" ht="15.75">
      <c r="A85" s="329">
        <v>467</v>
      </c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</row>
    <row r="86" spans="1:21" ht="15.75">
      <c r="A86" s="334" t="s">
        <v>25</v>
      </c>
      <c r="B86" s="335">
        <f>SUM(B80:B85)</f>
        <v>0</v>
      </c>
      <c r="C86" s="335">
        <f>SUM(C80:C85)</f>
        <v>0</v>
      </c>
      <c r="D86" s="335">
        <f>SUM(D80:D85)</f>
        <v>0</v>
      </c>
      <c r="E86" s="335"/>
      <c r="F86" s="335">
        <f aca="true" t="shared" si="5" ref="F86:N86">SUM(F80:F85)</f>
        <v>0</v>
      </c>
      <c r="G86" s="335">
        <f t="shared" si="5"/>
        <v>0</v>
      </c>
      <c r="H86" s="335">
        <f t="shared" si="5"/>
        <v>0</v>
      </c>
      <c r="I86" s="335">
        <f t="shared" si="5"/>
        <v>0</v>
      </c>
      <c r="J86" s="335">
        <f t="shared" si="5"/>
        <v>0</v>
      </c>
      <c r="K86" s="335">
        <f t="shared" si="5"/>
        <v>0</v>
      </c>
      <c r="L86" s="335">
        <f t="shared" si="5"/>
        <v>0</v>
      </c>
      <c r="M86" s="335">
        <f t="shared" si="5"/>
        <v>0</v>
      </c>
      <c r="N86" s="335">
        <f t="shared" si="5"/>
        <v>0</v>
      </c>
      <c r="O86" s="335"/>
      <c r="P86" s="335">
        <f>SUM(P80:P85)</f>
        <v>0</v>
      </c>
      <c r="Q86" s="335">
        <f>SUM(Q80:Q85)</f>
        <v>0</v>
      </c>
      <c r="R86" s="335">
        <f>SUM(R80:R85)</f>
        <v>0</v>
      </c>
      <c r="S86" s="335">
        <f>SUM(S80:S85)</f>
        <v>0</v>
      </c>
      <c r="T86" s="335">
        <f>SUM(T80:T85)</f>
        <v>0</v>
      </c>
      <c r="U86" s="335">
        <f>SUM(B86:T86)</f>
        <v>0</v>
      </c>
    </row>
    <row r="87" spans="1:21" ht="15.75">
      <c r="A87" s="338" t="s">
        <v>26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>
        <f>SUM(B87:T87)</f>
        <v>0</v>
      </c>
    </row>
    <row r="88" spans="1:21" ht="15.75">
      <c r="A88" s="327">
        <v>500</v>
      </c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</row>
    <row r="89" spans="1:21" ht="15.75">
      <c r="A89" s="329">
        <v>508</v>
      </c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</row>
    <row r="90" spans="1:21" ht="15.75">
      <c r="A90" s="329">
        <v>509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</row>
    <row r="91" spans="1:21" ht="15.75">
      <c r="A91" s="329">
        <v>513</v>
      </c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</row>
    <row r="92" spans="1:21" ht="15.75">
      <c r="A92" s="329">
        <v>516</v>
      </c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</row>
    <row r="93" spans="1:21" ht="15.75">
      <c r="A93" s="329">
        <v>518</v>
      </c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</row>
    <row r="94" spans="1:21" ht="15.75">
      <c r="A94" s="329">
        <v>519</v>
      </c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 t="s">
        <v>21</v>
      </c>
      <c r="M94" s="328"/>
      <c r="N94" s="328"/>
      <c r="O94" s="328"/>
      <c r="P94" s="328"/>
      <c r="Q94" s="328"/>
      <c r="R94" s="328"/>
      <c r="S94" s="328"/>
      <c r="T94" s="328"/>
      <c r="U94" s="328"/>
    </row>
    <row r="95" spans="1:21" ht="15.75">
      <c r="A95" s="334" t="s">
        <v>25</v>
      </c>
      <c r="B95" s="335">
        <f>SUM(B89:B94)</f>
        <v>0</v>
      </c>
      <c r="C95" s="335">
        <f>SUM(C89:C94)</f>
        <v>0</v>
      </c>
      <c r="D95" s="335">
        <f>SUM(D89:D94)</f>
        <v>0</v>
      </c>
      <c r="E95" s="335"/>
      <c r="F95" s="335">
        <f aca="true" t="shared" si="6" ref="F95:T95">SUM(F89:F94)</f>
        <v>0</v>
      </c>
      <c r="G95" s="335">
        <f t="shared" si="6"/>
        <v>0</v>
      </c>
      <c r="H95" s="335">
        <f t="shared" si="6"/>
        <v>0</v>
      </c>
      <c r="I95" s="335">
        <f t="shared" si="6"/>
        <v>0</v>
      </c>
      <c r="J95" s="335">
        <f t="shared" si="6"/>
        <v>0</v>
      </c>
      <c r="K95" s="335">
        <f t="shared" si="6"/>
        <v>0</v>
      </c>
      <c r="L95" s="335">
        <f t="shared" si="6"/>
        <v>0</v>
      </c>
      <c r="M95" s="335">
        <f t="shared" si="6"/>
        <v>0</v>
      </c>
      <c r="N95" s="335">
        <f t="shared" si="6"/>
        <v>0</v>
      </c>
      <c r="O95" s="335">
        <f t="shared" si="6"/>
        <v>0</v>
      </c>
      <c r="P95" s="335">
        <f t="shared" si="6"/>
        <v>0</v>
      </c>
      <c r="Q95" s="335">
        <f t="shared" si="6"/>
        <v>0</v>
      </c>
      <c r="R95" s="335">
        <f t="shared" si="6"/>
        <v>0</v>
      </c>
      <c r="S95" s="335">
        <f t="shared" si="6"/>
        <v>0</v>
      </c>
      <c r="T95" s="335">
        <f t="shared" si="6"/>
        <v>0</v>
      </c>
      <c r="U95" s="335">
        <f>SUM(B95:T95)</f>
        <v>0</v>
      </c>
    </row>
    <row r="96" spans="1:21" ht="15.75">
      <c r="A96" s="338" t="s">
        <v>26</v>
      </c>
      <c r="B96" s="339">
        <v>0</v>
      </c>
      <c r="C96" s="339"/>
      <c r="D96" s="339">
        <v>0</v>
      </c>
      <c r="E96" s="339"/>
      <c r="F96" s="339">
        <v>0</v>
      </c>
      <c r="G96" s="339">
        <v>0</v>
      </c>
      <c r="H96" s="339">
        <v>0</v>
      </c>
      <c r="I96" s="339"/>
      <c r="J96" s="339">
        <v>0</v>
      </c>
      <c r="K96" s="339"/>
      <c r="L96" s="339"/>
      <c r="M96" s="339">
        <v>0</v>
      </c>
      <c r="N96" s="339">
        <v>0</v>
      </c>
      <c r="O96" s="339">
        <v>0</v>
      </c>
      <c r="P96" s="339">
        <v>0</v>
      </c>
      <c r="Q96" s="339"/>
      <c r="R96" s="339"/>
      <c r="S96" s="339"/>
      <c r="T96" s="339"/>
      <c r="U96" s="339">
        <f>SUM(B96:T96)</f>
        <v>0</v>
      </c>
    </row>
    <row r="97" spans="1:21" ht="15.75">
      <c r="A97" s="327">
        <v>550</v>
      </c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</row>
    <row r="98" spans="1:21" ht="15.75">
      <c r="A98" s="329">
        <v>553</v>
      </c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</row>
    <row r="99" spans="1:21" ht="15.75">
      <c r="A99" s="329">
        <v>554</v>
      </c>
      <c r="B99" s="328"/>
      <c r="C99" s="328"/>
      <c r="D99" s="328"/>
      <c r="E99" s="328"/>
      <c r="F99" s="328"/>
      <c r="G99" s="328"/>
      <c r="H99" s="328"/>
      <c r="I99" s="328"/>
      <c r="J99" s="328">
        <v>123500</v>
      </c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</row>
    <row r="100" spans="1:21" ht="15.75">
      <c r="A100" s="334" t="s">
        <v>25</v>
      </c>
      <c r="B100" s="335">
        <f aca="true" t="shared" si="7" ref="B100:T100">SUM(B98:B99)</f>
        <v>0</v>
      </c>
      <c r="C100" s="335">
        <f t="shared" si="7"/>
        <v>0</v>
      </c>
      <c r="D100" s="335">
        <f t="shared" si="7"/>
        <v>0</v>
      </c>
      <c r="E100" s="335">
        <f t="shared" si="7"/>
        <v>0</v>
      </c>
      <c r="F100" s="335">
        <f t="shared" si="7"/>
        <v>0</v>
      </c>
      <c r="G100" s="335">
        <f t="shared" si="7"/>
        <v>0</v>
      </c>
      <c r="H100" s="335">
        <f t="shared" si="7"/>
        <v>0</v>
      </c>
      <c r="I100" s="335">
        <f t="shared" si="7"/>
        <v>0</v>
      </c>
      <c r="J100" s="335">
        <f t="shared" si="7"/>
        <v>123500</v>
      </c>
      <c r="K100" s="335">
        <f t="shared" si="7"/>
        <v>0</v>
      </c>
      <c r="L100" s="335">
        <f t="shared" si="7"/>
        <v>0</v>
      </c>
      <c r="M100" s="335">
        <f t="shared" si="7"/>
        <v>0</v>
      </c>
      <c r="N100" s="335">
        <f t="shared" si="7"/>
        <v>0</v>
      </c>
      <c r="O100" s="335">
        <f t="shared" si="7"/>
        <v>0</v>
      </c>
      <c r="P100" s="335">
        <f t="shared" si="7"/>
        <v>0</v>
      </c>
      <c r="Q100" s="335">
        <f t="shared" si="7"/>
        <v>0</v>
      </c>
      <c r="R100" s="335">
        <f t="shared" si="7"/>
        <v>0</v>
      </c>
      <c r="S100" s="335">
        <f t="shared" si="7"/>
        <v>0</v>
      </c>
      <c r="T100" s="335">
        <f t="shared" si="7"/>
        <v>0</v>
      </c>
      <c r="U100" s="335">
        <f>SUM(B100:T100)</f>
        <v>123500</v>
      </c>
    </row>
    <row r="101" spans="1:21" ht="15.75">
      <c r="A101" s="338" t="s">
        <v>26</v>
      </c>
      <c r="B101" s="339">
        <v>0</v>
      </c>
      <c r="C101" s="339"/>
      <c r="D101" s="339"/>
      <c r="E101" s="339"/>
      <c r="F101" s="339"/>
      <c r="G101" s="339"/>
      <c r="H101" s="339"/>
      <c r="I101" s="339"/>
      <c r="J101" s="339">
        <v>123500</v>
      </c>
      <c r="K101" s="339"/>
      <c r="L101" s="339"/>
      <c r="M101" s="339">
        <v>0</v>
      </c>
      <c r="N101" s="339">
        <v>0</v>
      </c>
      <c r="O101" s="339">
        <v>0</v>
      </c>
      <c r="P101" s="339">
        <v>0</v>
      </c>
      <c r="Q101" s="339"/>
      <c r="R101" s="339"/>
      <c r="S101" s="339"/>
      <c r="T101" s="339"/>
      <c r="U101" s="339">
        <f>SUM(B101:T101)</f>
        <v>123500</v>
      </c>
    </row>
    <row r="102" spans="1:21" ht="15.75">
      <c r="A102" s="336" t="s">
        <v>25</v>
      </c>
      <c r="B102" s="337">
        <f aca="true" t="shared" si="8" ref="B102:T102">B11+B19+B24+B29+B40+B48+B64+B72+B77+B86+B100+B95</f>
        <v>11082</v>
      </c>
      <c r="C102" s="337">
        <f t="shared" si="8"/>
        <v>403757.28</v>
      </c>
      <c r="D102" s="337">
        <f t="shared" si="8"/>
        <v>96158.05</v>
      </c>
      <c r="E102" s="337">
        <f t="shared" si="8"/>
        <v>0</v>
      </c>
      <c r="F102" s="337">
        <f t="shared" si="8"/>
        <v>0</v>
      </c>
      <c r="G102" s="337">
        <f t="shared" si="8"/>
        <v>11930</v>
      </c>
      <c r="H102" s="337">
        <f t="shared" si="8"/>
        <v>0</v>
      </c>
      <c r="I102" s="337">
        <f t="shared" si="8"/>
        <v>0</v>
      </c>
      <c r="J102" s="337">
        <f t="shared" si="8"/>
        <v>123500</v>
      </c>
      <c r="K102" s="337">
        <f t="shared" si="8"/>
        <v>53622.5</v>
      </c>
      <c r="L102" s="337">
        <f t="shared" si="8"/>
        <v>0</v>
      </c>
      <c r="M102" s="337">
        <f t="shared" si="8"/>
        <v>0</v>
      </c>
      <c r="N102" s="337">
        <f t="shared" si="8"/>
        <v>0</v>
      </c>
      <c r="O102" s="337">
        <f t="shared" si="8"/>
        <v>0</v>
      </c>
      <c r="P102" s="337">
        <f t="shared" si="8"/>
        <v>0</v>
      </c>
      <c r="Q102" s="337">
        <f t="shared" si="8"/>
        <v>0</v>
      </c>
      <c r="R102" s="337">
        <f t="shared" si="8"/>
        <v>0</v>
      </c>
      <c r="S102" s="337">
        <f t="shared" si="8"/>
        <v>0</v>
      </c>
      <c r="T102" s="337">
        <f t="shared" si="8"/>
        <v>0</v>
      </c>
      <c r="U102" s="335">
        <f>SUM(B102:T102)</f>
        <v>700049.8300000001</v>
      </c>
    </row>
    <row r="103" spans="1:21" ht="16.5" thickBot="1">
      <c r="A103" s="340" t="s">
        <v>26</v>
      </c>
      <c r="B103" s="341">
        <f aca="true" t="shared" si="9" ref="B103:T103">B12+B20+B25+B30+B41+B49+B65+B73+B78+B87+B101+B96</f>
        <v>11082</v>
      </c>
      <c r="C103" s="341">
        <f t="shared" si="9"/>
        <v>684557.28</v>
      </c>
      <c r="D103" s="341">
        <f t="shared" si="9"/>
        <v>176898.05</v>
      </c>
      <c r="E103" s="341">
        <f t="shared" si="9"/>
        <v>0</v>
      </c>
      <c r="F103" s="341">
        <f t="shared" si="9"/>
        <v>0</v>
      </c>
      <c r="G103" s="341">
        <f t="shared" si="9"/>
        <v>23860</v>
      </c>
      <c r="H103" s="341">
        <f t="shared" si="9"/>
        <v>0</v>
      </c>
      <c r="I103" s="341">
        <f t="shared" si="9"/>
        <v>0</v>
      </c>
      <c r="J103" s="341">
        <f t="shared" si="9"/>
        <v>123500</v>
      </c>
      <c r="K103" s="341">
        <f t="shared" si="9"/>
        <v>98612.5</v>
      </c>
      <c r="L103" s="341">
        <f t="shared" si="9"/>
        <v>0</v>
      </c>
      <c r="M103" s="341">
        <f t="shared" si="9"/>
        <v>0</v>
      </c>
      <c r="N103" s="341">
        <f t="shared" si="9"/>
        <v>0</v>
      </c>
      <c r="O103" s="341">
        <f t="shared" si="9"/>
        <v>0</v>
      </c>
      <c r="P103" s="341">
        <f t="shared" si="9"/>
        <v>0</v>
      </c>
      <c r="Q103" s="341">
        <f t="shared" si="9"/>
        <v>0</v>
      </c>
      <c r="R103" s="341">
        <f t="shared" si="9"/>
        <v>0</v>
      </c>
      <c r="S103" s="341">
        <f t="shared" si="9"/>
        <v>0</v>
      </c>
      <c r="T103" s="341">
        <f t="shared" si="9"/>
        <v>0</v>
      </c>
      <c r="U103" s="341">
        <f>SUM(B103:T103)</f>
        <v>1118509.83</v>
      </c>
    </row>
    <row r="104" spans="2:18" ht="16.5" thickTop="1">
      <c r="B104" s="330"/>
      <c r="D104" s="330"/>
      <c r="E104" s="330"/>
      <c r="F104" s="330"/>
      <c r="G104" s="330"/>
      <c r="H104" s="330"/>
      <c r="I104" s="330"/>
      <c r="J104" s="330"/>
      <c r="M104" s="330"/>
      <c r="N104" s="330"/>
      <c r="O104" s="330"/>
      <c r="P104" s="330"/>
      <c r="Q104" s="330"/>
      <c r="R104" s="330"/>
    </row>
    <row r="105" spans="2:21" ht="15.75">
      <c r="B105" s="330"/>
      <c r="D105" s="330"/>
      <c r="E105" s="330"/>
      <c r="F105" s="330"/>
      <c r="G105" s="330"/>
      <c r="H105" s="330"/>
      <c r="I105" s="330"/>
      <c r="J105" s="330"/>
      <c r="M105" s="330"/>
      <c r="N105" s="330"/>
      <c r="O105" s="330"/>
      <c r="P105" s="330"/>
      <c r="Q105" s="330"/>
      <c r="R105" s="330"/>
      <c r="U105" s="331"/>
    </row>
    <row r="106" spans="2:18" ht="15.75">
      <c r="B106" s="330"/>
      <c r="D106" s="330"/>
      <c r="E106" s="330"/>
      <c r="F106" s="330"/>
      <c r="G106" s="330"/>
      <c r="H106" s="330"/>
      <c r="I106" s="330"/>
      <c r="J106" s="330"/>
      <c r="M106" s="330"/>
      <c r="N106" s="330"/>
      <c r="O106" s="330"/>
      <c r="P106" s="330"/>
      <c r="Q106" s="330"/>
      <c r="R106" s="330"/>
    </row>
    <row r="107" spans="2:18" ht="15.75">
      <c r="B107" s="330"/>
      <c r="D107" s="330"/>
      <c r="E107" s="330"/>
      <c r="F107" s="330"/>
      <c r="G107" s="330"/>
      <c r="H107" s="330"/>
      <c r="I107" s="330"/>
      <c r="J107" s="330"/>
      <c r="M107" s="330"/>
      <c r="N107" s="330"/>
      <c r="O107" s="330"/>
      <c r="P107" s="330"/>
      <c r="Q107" s="330"/>
      <c r="R107" s="330"/>
    </row>
    <row r="109" spans="4:9" ht="15.75">
      <c r="D109" s="59"/>
      <c r="E109" s="59"/>
      <c r="G109" s="332"/>
      <c r="H109" s="332"/>
      <c r="I109" s="332"/>
    </row>
    <row r="110" spans="6:12" ht="15.75">
      <c r="F110" s="330"/>
      <c r="K110" s="333"/>
      <c r="L110" s="333"/>
    </row>
    <row r="111" ht="15.75">
      <c r="F111" s="330"/>
    </row>
    <row r="112" ht="15.75">
      <c r="F112" s="333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2011-10-13T04:30:43Z</cp:lastPrinted>
  <dcterms:created xsi:type="dcterms:W3CDTF">2004-02-23T07:46:31Z</dcterms:created>
  <dcterms:modified xsi:type="dcterms:W3CDTF">2011-10-13T04:30:47Z</dcterms:modified>
  <cp:category/>
  <cp:version/>
  <cp:contentType/>
  <cp:contentStatus/>
</cp:coreProperties>
</file>