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31" activeTab="6"/>
  </bookViews>
  <sheets>
    <sheet name="ใบผ่านมาตรฐาน" sheetId="1" r:id="rId1"/>
    <sheet name="ใบผ่านทั่วไป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'!$A$1:$V$123</definedName>
    <definedName name="_xlnm.Print_Area" localSheetId="4">'กระดาษทำการงบทดลอง '!$A$1:$J$47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'งบทดลอง'!$A$1:$G$56</definedName>
    <definedName name="_xlnm.Print_Area" localSheetId="1">'ใบผ่านทั่วไป'!$A$1:$F$499</definedName>
    <definedName name="_xlnm.Print_Area" localSheetId="0">'ใบผ่านมาตรฐาน'!$A$1:$E$121</definedName>
    <definedName name="_xlnm.Print_Area" localSheetId="3">'รายงานรับ-จ่ายเงินสด (3)'!$A$1:$I$98</definedName>
    <definedName name="_xlnm.Print_Titles" localSheetId="8">'กระดาษทำการกระทบยอด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comments2.xml><?xml version="1.0" encoding="utf-8"?>
<comments xmlns="http://schemas.openxmlformats.org/spreadsheetml/2006/main">
  <authors>
    <author>TrueFasterUser</author>
  </authors>
  <commentList>
    <comment ref="E417" authorId="0">
      <text>
        <r>
          <rPr>
            <b/>
            <sz val="16"/>
            <rFont val="Tahoma"/>
            <family val="2"/>
          </rPr>
          <t>TrueFasterUser:</t>
        </r>
        <r>
          <rPr>
            <sz val="16"/>
            <rFont val="Tahoma"/>
            <family val="2"/>
          </rPr>
          <t xml:space="preserve">
หมายเหตุ 
รับจริงสูงกว่าจ่ายจริง 1,700,191.75 บวก ลูกหนี้ภาษีบำรุงท้องที่ 1,487.19 เท่ากับ 1,701,678.46</t>
        </r>
      </text>
    </comment>
  </commentList>
</comments>
</file>

<file path=xl/sharedStrings.xml><?xml version="1.0" encoding="utf-8"?>
<sst xmlns="http://schemas.openxmlformats.org/spreadsheetml/2006/main" count="1144" uniqueCount="660">
  <si>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</si>
  <si>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</si>
  <si>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</si>
  <si>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</si>
  <si>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</si>
  <si>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</si>
  <si>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</si>
  <si>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>จ่ายขาดเงินสะสม เดือน มิ.ย.53</t>
  </si>
  <si>
    <t>รับคืนโครงการเศรษฐกิจชุมชน ม.3</t>
  </si>
  <si>
    <t>(อบต.ชำระแทนรับคืน)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</si>
  <si>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</si>
  <si>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</si>
  <si>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</si>
  <si>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</si>
  <si>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เงินอุดหนุนเฉพาะกิจ -เบี้ยยังชีพคนชรา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</si>
  <si>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</si>
  <si>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</si>
  <si>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</si>
  <si>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</si>
  <si>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</si>
  <si>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</si>
  <si>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</si>
  <si>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</si>
  <si>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</si>
  <si>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</si>
  <si>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</si>
  <si>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</si>
  <si>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</si>
  <si>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</si>
  <si>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</si>
  <si>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</si>
  <si>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</si>
  <si>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</si>
  <si>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</si>
  <si>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</si>
  <si>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</si>
  <si>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</si>
  <si>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</si>
  <si>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</si>
  <si>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</si>
  <si>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</si>
  <si>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</si>
  <si>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</si>
  <si>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</si>
  <si>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</si>
  <si>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</si>
  <si>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</si>
  <si>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</si>
  <si>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</si>
  <si>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</si>
  <si>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</si>
  <si>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</si>
  <si>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</si>
  <si>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</si>
  <si>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</si>
  <si>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</si>
  <si>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</si>
  <si>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</si>
  <si>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</si>
  <si>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</si>
  <si>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</si>
  <si>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</si>
  <si>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</si>
  <si>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</si>
  <si>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</si>
  <si>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</si>
  <si>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</si>
  <si>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</si>
  <si>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</si>
  <si>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</si>
  <si>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</si>
  <si>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เงินอุดหนุนเฉพาะกิจ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</si>
  <si>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</si>
  <si>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</si>
  <si>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</si>
  <si>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</si>
  <si>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</si>
  <si>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</si>
  <si>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</si>
  <si>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</si>
  <si>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</si>
  <si>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</si>
  <si>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</si>
  <si>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</si>
  <si>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</si>
  <si>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</si>
  <si>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</si>
  <si>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</si>
  <si>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</si>
  <si>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</si>
  <si>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</si>
  <si>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</si>
  <si>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</si>
  <si>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</si>
  <si>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</si>
  <si>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</si>
  <si>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</si>
  <si>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</si>
  <si>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</si>
  <si>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</si>
  <si>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</si>
  <si>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</si>
  <si>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</si>
  <si>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</si>
  <si>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</si>
  <si>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</si>
  <si>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</si>
  <si>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</si>
  <si>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</si>
  <si>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</si>
  <si>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</si>
  <si>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</si>
  <si>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</si>
  <si>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</si>
  <si>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</si>
  <si>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</si>
  <si>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</si>
  <si>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</si>
  <si>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</si>
  <si>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</si>
  <si>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</si>
  <si>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</si>
  <si>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</si>
  <si>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</si>
  <si>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</si>
  <si>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</si>
  <si>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</si>
  <si>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</si>
  <si>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</si>
  <si>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</si>
  <si>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</si>
  <si>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</si>
  <si>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</si>
  <si>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</si>
  <si>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</si>
  <si>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</si>
  <si>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</si>
  <si>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</si>
  <si>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</si>
  <si>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</si>
  <si>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</si>
  <si>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 xml:space="preserve">           เครดิต  บัญชีเงินฝากธนาคาร ธกส. - ออมทรัพย์</t>
  </si>
  <si>
    <t>เดบิท  บ/ช เงินรายรับ</t>
  </si>
  <si>
    <t xml:space="preserve">                  เครดิต   ภาษีโรงเรือนและที่ดิน</t>
  </si>
  <si>
    <t xml:space="preserve">                               ภาษีบำรุงท้องที่</t>
  </si>
  <si>
    <t xml:space="preserve">                               ค่าใบอนุญาต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</si>
  <si>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</si>
  <si>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</si>
  <si>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</si>
  <si>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</si>
  <si>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</si>
  <si>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</si>
  <si>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</si>
  <si>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</si>
  <si>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</si>
  <si>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</si>
  <si>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</si>
  <si>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</si>
  <si>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</si>
  <si>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</si>
  <si>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</si>
  <si>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</si>
  <si>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</si>
  <si>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</si>
  <si>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</si>
  <si>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</si>
  <si>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</si>
  <si>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</si>
  <si>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</si>
  <si>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</si>
  <si>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</si>
  <si>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เครดิต เงินสด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</si>
  <si>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</si>
  <si>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</si>
  <si>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</si>
  <si>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</si>
  <si>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</si>
  <si>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</si>
  <si>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</si>
  <si>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</si>
  <si>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</si>
  <si>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</si>
  <si>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</si>
  <si>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</si>
  <si>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</si>
  <si>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</si>
  <si>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</si>
  <si>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</si>
  <si>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</si>
  <si>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</si>
  <si>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</si>
  <si>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ธ. ธกส.  -  ออมทรัพย์ 291-2-49401-5</t>
  </si>
  <si>
    <t>เงินโครงการเศรษฐกิจชุมชน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</si>
  <si>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</si>
  <si>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</si>
  <si>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</si>
  <si>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</si>
  <si>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</si>
  <si>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</si>
  <si>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</si>
  <si>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</si>
  <si>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</si>
  <si>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</si>
  <si>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</si>
  <si>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</si>
  <si>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</si>
  <si>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</si>
  <si>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</si>
  <si>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</si>
  <si>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</si>
  <si>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</si>
  <si>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</si>
  <si>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</si>
  <si>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</si>
  <si>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</si>
  <si>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</si>
  <si>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                           บ/ชเงินรับฝาก      -  ภาษีหัก ณ  ที่จ่าย</t>
  </si>
  <si>
    <t xml:space="preserve">  เดบิท   งบกลาง   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</si>
  <si>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</si>
  <si>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</si>
  <si>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</si>
  <si>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</si>
  <si>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</si>
  <si>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</si>
  <si>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</si>
  <si>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</si>
  <si>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                                ผู้อนุมัติ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</si>
  <si>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</si>
  <si>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</si>
  <si>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</si>
  <si>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</si>
  <si>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</si>
  <si>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เงินอุดหนนุระบุวัตถุประสงค์</t>
  </si>
  <si>
    <t xml:space="preserve">                               ค่าธรรมเนียมรับสมัครนายก,ส.อบต.</t>
  </si>
  <si>
    <t>ค่าธรรมเนียมสมัครนายก,ส.อบต.</t>
  </si>
  <si>
    <t xml:space="preserve">                             เบี้ยยังชีพคนชรา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</si>
  <si>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</si>
  <si>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</si>
  <si>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</si>
  <si>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</si>
  <si>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</si>
  <si>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 xml:space="preserve">  ปีงบประมาณ    2553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</si>
  <si>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</si>
  <si>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</si>
  <si>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</si>
  <si>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</si>
  <si>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</si>
  <si>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</si>
  <si>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</si>
  <si>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</si>
  <si>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</si>
  <si>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</si>
  <si>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</si>
  <si>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</si>
  <si>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</si>
  <si>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</si>
  <si>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</si>
  <si>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</si>
  <si>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</si>
  <si>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</si>
  <si>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</si>
  <si>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</si>
  <si>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</si>
  <si>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</si>
  <si>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</si>
  <si>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</si>
  <si>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</si>
  <si>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</si>
  <si>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</si>
  <si>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</si>
  <si>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</si>
  <si>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</si>
  <si>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</si>
  <si>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</si>
  <si>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</si>
  <si>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</si>
  <si>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</si>
  <si>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</si>
  <si>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</si>
  <si>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</si>
  <si>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</si>
  <si>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</si>
  <si>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</si>
  <si>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</si>
  <si>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</si>
  <si>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</si>
  <si>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</si>
  <si>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</si>
  <si>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</si>
  <si>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</si>
  <si>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</si>
  <si>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</si>
  <si>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</si>
  <si>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</si>
  <si>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</si>
  <si>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</si>
  <si>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</si>
  <si>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</si>
  <si>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</si>
  <si>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</si>
  <si>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</si>
  <si>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</si>
  <si>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</si>
  <si>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</si>
  <si>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</si>
  <si>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</si>
  <si>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</si>
  <si>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</si>
  <si>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</si>
  <si>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</si>
  <si>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</si>
  <si>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</si>
  <si>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</si>
  <si>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</si>
  <si>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</si>
  <si>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</si>
  <si>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</si>
  <si>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</si>
  <si>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</si>
  <si>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</si>
  <si>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</si>
  <si>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</si>
  <si>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</si>
  <si>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</si>
  <si>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</si>
  <si>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</si>
  <si>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</si>
  <si>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</si>
  <si>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</si>
  <si>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</si>
  <si>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</si>
  <si>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</si>
  <si>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</si>
  <si>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</si>
  <si>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</si>
  <si>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</si>
  <si>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</si>
  <si>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</si>
  <si>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</si>
  <si>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</si>
  <si>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</si>
  <si>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</si>
  <si>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</si>
  <si>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</si>
  <si>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</si>
  <si>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</si>
  <si>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</si>
  <si>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</si>
  <si>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</si>
  <si>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</si>
  <si>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</si>
  <si>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</si>
  <si>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</si>
  <si>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</si>
  <si>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</si>
  <si>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</si>
  <si>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</si>
  <si>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</si>
  <si>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</si>
  <si>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</si>
  <si>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</si>
  <si>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</si>
  <si>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</si>
  <si>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</si>
  <si>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</si>
  <si>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</si>
  <si>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</si>
  <si>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</si>
  <si>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</si>
  <si>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</si>
  <si>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</si>
  <si>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</si>
  <si>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</si>
  <si>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</si>
  <si>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</si>
  <si>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</si>
  <si>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</si>
  <si>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</si>
  <si>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</si>
  <si>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</si>
  <si>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</si>
  <si>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</si>
  <si>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</si>
  <si>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</si>
  <si>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</si>
  <si>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เงินสะสมปี 52</t>
  </si>
  <si>
    <t xml:space="preserve">หัก </t>
  </si>
  <si>
    <t>จ่ายขาดเงินสะสม เดือน ต.ค.52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</si>
  <si>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</si>
  <si>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</si>
  <si>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จ่ายขาดเงินสะสม เดือน  พ.ย.52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</si>
  <si>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</si>
  <si>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</si>
  <si>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</si>
  <si>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</si>
  <si>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</si>
  <si>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</si>
  <si>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</si>
  <si>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</si>
  <si>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</si>
  <si>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</si>
  <si>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</si>
  <si>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</si>
  <si>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</si>
  <si>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</si>
  <si>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</si>
  <si>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ลูกหนี้เงินยืมนอกงบประมาณ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</si>
  <si>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</si>
  <si>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</si>
  <si>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</si>
  <si>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</si>
  <si>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</si>
  <si>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</si>
  <si>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บวก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</si>
  <si>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</si>
  <si>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</si>
  <si>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</si>
  <si>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</si>
  <si>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</si>
  <si>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</si>
  <si>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</si>
  <si>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</si>
  <si>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</si>
  <si>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</si>
  <si>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</si>
  <si>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</si>
  <si>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</si>
  <si>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</si>
  <si>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</si>
  <si>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</si>
  <si>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</si>
  <si>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</si>
  <si>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</si>
  <si>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</si>
  <si>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</si>
  <si>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หัก</t>
  </si>
  <si>
    <t>จ่ายขาดเงินสะสมเดือน ก.พ. 53</t>
  </si>
  <si>
    <t>ภาษีหัก ณ ที่จ่าย (โอนเข้าเงินสะสม)</t>
  </si>
  <si>
    <t xml:space="preserve">                             ลูกหนี้ภาษีบำรุงท้องที่</t>
  </si>
  <si>
    <t>ลูกหนี้ภาษีบำรุงท้องที่</t>
  </si>
  <si>
    <t xml:space="preserve">                            งบกลาง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</si>
  <si>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</si>
  <si>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</si>
  <si>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</si>
  <si>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</si>
  <si>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</si>
  <si>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</si>
  <si>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</si>
  <si>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</si>
  <si>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</si>
  <si>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</si>
  <si>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จ่ายขาดเงินสะสม เดือน เม.ย.53</t>
  </si>
  <si>
    <t>อำเภอขามสะแกแสง   จังหวัดนครราชสีมา</t>
  </si>
  <si>
    <t>เงินอุดหนุนเฉพาะกิจ - เบี้ยยังชีพฯคนชรา</t>
  </si>
  <si>
    <t>เงินอุดหนุนเฉพาะกิจ - เบี้ยยังชีพฯพิการ</t>
  </si>
  <si>
    <t>ลูกหนี้เศรษฐกิจชุมชน</t>
  </si>
  <si>
    <t xml:space="preserve">                            ลูกหนี้เศรษฐกิจชุมชน</t>
  </si>
  <si>
    <t xml:space="preserve">                            บัญชีเงินทุนโครงการเศรษฐกิจชุมชน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</si>
  <si>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</si>
  <si>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</si>
  <si>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</si>
  <si>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เดบิท       เงินสด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</si>
  <si>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</si>
  <si>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</si>
  <si>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 xml:space="preserve">               ลูกหนี้เงินยืมนอกงบประมาณ</t>
  </si>
  <si>
    <t>เงินอุดหนุนทั่วไป - อาหารกลางวัน</t>
  </si>
  <si>
    <t>เงินอุดหนุนอุดหนุนทั่วไป - ไทยเข้มแข็ง</t>
  </si>
  <si>
    <t xml:space="preserve">    ผู้จัดทำ</t>
  </si>
  <si>
    <t xml:space="preserve">                ผู้จัดทำ</t>
  </si>
  <si>
    <t xml:space="preserve">                 ผู้จัดทำ</t>
  </si>
  <si>
    <t xml:space="preserve">                     ผู้อนุมัติ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</si>
  <si>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</si>
  <si>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</si>
  <si>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</si>
  <si>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</si>
  <si>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</si>
  <si>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</si>
  <si>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</si>
  <si>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</si>
  <si>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</si>
  <si>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สิงหาคม   2553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</si>
  <si>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</si>
  <si>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</si>
  <si>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</si>
  <si>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</si>
  <si>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</si>
  <si>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</si>
  <si>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 xml:space="preserve">   วันที่ ....…30....กันยายน...2553…...</t>
  </si>
  <si>
    <t xml:space="preserve">                            ค่าตอบแทน(คณะกรรมการสอบปลัด 7)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</si>
  <si>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กันยายน  2553</t>
  </si>
  <si>
    <t>ลูกหนี้เงินยืมเงินสะสม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</si>
  <si>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กันยายน  2553</t>
  </si>
  <si>
    <t>ประจำเดือน   กันยายน  2553</t>
  </si>
  <si>
    <t xml:space="preserve"> ณ     วันที่    30   เดือน  กันยายน  พ.ศ.  2553</t>
  </si>
  <si>
    <t>วันที่   30   กันยายน   2553</t>
  </si>
  <si>
    <t>ณ  วันที่  30  กันยายน   2553</t>
  </si>
  <si>
    <t xml:space="preserve">                     เลขที่ …1.../..09... /2553…….</t>
  </si>
  <si>
    <t xml:space="preserve">                     วันที่ … 30  กันยายน  2553.....</t>
  </si>
  <si>
    <t xml:space="preserve">                           ปรับปรุงรายการบัญชีรับชำระเงินภาษีบำรุงท้องที่แล้วนำฝากมากกว่าใบเสร็จรับเงินบันทึกบัญชีเป็นรายรับและ</t>
  </si>
  <si>
    <t>ส่วนลด  6 %,ค่าใช้จ่าย 5 %  ปรับปรุงบัญชีเป็นเงินเกินบัญชี</t>
  </si>
  <si>
    <t xml:space="preserve">                     เลขที่ …2.../..09... /2553…….</t>
  </si>
  <si>
    <t xml:space="preserve">                     วันที่ …  30  กันยายน  2553.....</t>
  </si>
  <si>
    <t>รายละเอียดลูกหนี้ภาษีฯ</t>
  </si>
  <si>
    <t xml:space="preserve">                           ปรับปรุงบัญชีจากบัญชีภาษีบำรุงท้องที่เข้าบัญชีลูกหนี้ภาษีบำรุงท้องที่  89 % เนื่องจากบันทึกบัญชีไม่ถูกต้อง</t>
  </si>
  <si>
    <t xml:space="preserve">                     เลขที่ …3.../..09... /2553…….</t>
  </si>
  <si>
    <t xml:space="preserve">                          ปรับปรุงรายจ่ายที่จ่ายคืนภาษีแก่นางจำรัส  กล้ำกลาง ม.4  จำนวน 43.- บาท โดยบันทึกบัญชีตัดภาษีบำรุงท้องที่</t>
  </si>
  <si>
    <t xml:space="preserve">ทั้งจำนวน ไม่ได้ลดยอดส่วนลด 6 %และค่าใช้จ่าย 5% </t>
  </si>
  <si>
    <t>43 x 89% = 38.27</t>
  </si>
  <si>
    <t>43 x 5 %  = 2.15</t>
  </si>
  <si>
    <t>43 x 6 %  = 2.58</t>
  </si>
  <si>
    <t>ลดยอดภาษีบำรุงท้องที่ 43.- บาทแต่ที่ถูกต้องจะลดลงเพียง 38.27 บาท ปรับปรุงเข้าบัญชีภาษีบำรุงท้องที่คืน 4.73 บาท</t>
  </si>
  <si>
    <t xml:space="preserve">                     เลขที่ …4.../..09... /2553…….</t>
  </si>
  <si>
    <t xml:space="preserve">                     วันที่ …  30  กันยายน   2553.....</t>
  </si>
  <si>
    <t xml:space="preserve">                           ส่งใช้เงินยืมตามสัญญายืมเงินเลขที่  28/2553</t>
  </si>
  <si>
    <t xml:space="preserve">                     เลขที่ …5.../..09... /2553…….</t>
  </si>
  <si>
    <t xml:space="preserve">                     เลขที่ …6.../..09... /2553…….</t>
  </si>
  <si>
    <t xml:space="preserve">                           บันทึกบัญชีรายจ่ายหมวดค่าตอบแทน ประเภทประโยชน์ตอบแทนอื่น สำหรับพนักงานส่วนท้องถิ่นเป็นกรณีพิเศษ</t>
  </si>
  <si>
    <t>เป็ฯรายจ่ายรอจ่าย</t>
  </si>
  <si>
    <t xml:space="preserve">                     เลขที่ …7.../..09... /2553…….</t>
  </si>
  <si>
    <t xml:space="preserve">                            ส่งใช้เงินยืมตามสัญญายืมเงินเลขที่ 29/2553</t>
  </si>
  <si>
    <t>บัญชีเงินเกินบัญชี</t>
  </si>
  <si>
    <t>รอจ่าย</t>
  </si>
  <si>
    <t xml:space="preserve">  ยอดคงเหลือตามรายงานธนาคาร  ณ  วันที่   30  กันยายน  2553</t>
  </si>
  <si>
    <t>วันที่    30  กันยายน    2553</t>
  </si>
  <si>
    <t xml:space="preserve">  ยอดคงเหลือตามรายงานธนาคาร  ณ  วันที่  30  กันยายน  2553</t>
  </si>
  <si>
    <t xml:space="preserve">  ยอดคงเหลือตามบัญชี    ณ   วันที่   30  กันยายน   2553</t>
  </si>
  <si>
    <t xml:space="preserve"> วันที่   30  กันยายน   2553</t>
  </si>
  <si>
    <t xml:space="preserve">  ยอดคงเหลือตามรายงานธนาคาร  ณ  วันที่    30  กันยายน   2553</t>
  </si>
  <si>
    <t xml:space="preserve">  ยอดคงเหลือตามบัญชี    ณ   วันที่    30  กันยายน   2553</t>
  </si>
  <si>
    <t xml:space="preserve"> วันที่     30  กันยายน   2553</t>
  </si>
  <si>
    <t xml:space="preserve">  ยอดคงเหลือตามรายงานธนาคาร  ณ  วันที่  30  กันยายน   2553</t>
  </si>
  <si>
    <t>วันที่    30  กันยายน   2553</t>
  </si>
  <si>
    <t>วันที่      30  กันยายน   2553</t>
  </si>
  <si>
    <t>เพียงวันที่    30  กันยายน  2553</t>
  </si>
  <si>
    <t>ณ  วันที่    30  กันยายน   2553</t>
  </si>
  <si>
    <t>จ่ายขาดเงินสะสม เดือน ก.ย.53</t>
  </si>
  <si>
    <t>จ่ายขาดเงินสะสม เดือน  ส.ค.53</t>
  </si>
  <si>
    <t>ประจำเดือน   กันยายน   2553</t>
  </si>
  <si>
    <t>โครงการก่อสร้างถนนคอนกรีตเสริมเหล็ก ม.7</t>
  </si>
  <si>
    <t>โครงการก่อสร้างถนนคอนกรีตเสริมเหล็ก ม.10</t>
  </si>
  <si>
    <t xml:space="preserve">                          ประจำเดือน    กันยายน   พ.ศ.   2553</t>
  </si>
  <si>
    <t xml:space="preserve">                     เลขที่ …8.../..09... /2553…….</t>
  </si>
  <si>
    <t xml:space="preserve">                     วันที่ …  21  กันยายน   2553.....</t>
  </si>
  <si>
    <t xml:space="preserve">                            โอนเงินจากบัญชีกระแสรายวันเข้าบัญชีเงินฝากธกส.ออมทรัพย์ สาขาขามสะแกแสง</t>
  </si>
  <si>
    <t xml:space="preserve">                     เลขที่ …9.../..09... /2553…….</t>
  </si>
  <si>
    <t xml:space="preserve">                     วันที่ …  30   กันยายน   2553.....</t>
  </si>
  <si>
    <t xml:space="preserve">                           ปรับปรุงรายจ่ายค้างจ่ายเข้าบัญชีเงินสะสมเนื่องจากสิ้นปีงบประมาณ 2552 โครงการที่อนุมัติจ่ายขาดเงินสะสม</t>
  </si>
  <si>
    <t>บัญชีเงินสะสมอีกครั้ง</t>
  </si>
  <si>
    <t>รายจ่ายค้างจ่ายปี 52</t>
  </si>
  <si>
    <t>เบิกจ่ายไม่ทันภายในปีงบประมาณได้ตั้งเป็นรายจ่ายค้างจ่ายซึ่งลดยอดสะสมแล้ว  และเมื่อทำเรื่องเบิกจ่ายได้ลดยอด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</si>
  <si>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</si>
  <si>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</si>
  <si>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</si>
  <si>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</si>
  <si>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</si>
  <si>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</si>
  <si>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</si>
  <si>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</si>
  <si>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</si>
  <si>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</si>
  <si>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</si>
  <si>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</si>
  <si>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</si>
  <si>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</si>
  <si>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                     เลขที่ …10.../..09... /2553…….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</si>
  <si>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</si>
  <si>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</si>
  <si>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</si>
  <si>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</si>
  <si>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</si>
  <si>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</si>
  <si>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</si>
  <si>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</si>
  <si>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</si>
  <si>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>เบิกจ่ายภายในปีงบประมาณไม่ทันตั้งเป็นรายจ่ายค้างจ่าย</t>
  </si>
  <si>
    <t xml:space="preserve">                           บันทึกบัญชีรายจ่ายอาหารเสริม(นม)และค่าที่ดินและสิ่งก่อสร้าง โครงการขุดลอกสระน้ำภายในหมู่บ้าน ม.2</t>
  </si>
  <si>
    <t>ณ   วันที่  31  สิงหาคม   2553</t>
  </si>
  <si>
    <t>ณ   วันที่  30 กันยายน  2553</t>
  </si>
  <si>
    <t xml:space="preserve">                           ปรับปรุงรายจ่ายค้างจ่าย(เงินอุดหนุนทั่วไปอาหารเสริม(นม) ปี 52 จำนวน 36,540.- บาท  และรายจ่ายรอจ่าย</t>
  </si>
  <si>
    <t xml:space="preserve"> ซึ่งเป็นเงินเหลือจ่ายจากประโยชน์ตอบแทนอื่นเป็นกรณีพิเศษฯปี 52 จำนวน 16,370.- บาท เข้าบัญชีเงินสะสม</t>
  </si>
  <si>
    <t xml:space="preserve">                     เลขที่ …11.../..09... /2553…….</t>
  </si>
  <si>
    <t xml:space="preserve">                           ปรับปรุงบัญชีรายรับ ค่าขายแบบแปลนเข้าบัญชีเงินรับฝาก - เงินค้ำประกันสัญญา สัญญาเลขที่ 15/2553 </t>
  </si>
  <si>
    <t>โครงการก่อสร้างถนนคอนกรีตเสริมเหล็ก ม.7  หจก.ขามนวกิจการโยธา เนื่องจากความผิดพลาดจากใบนำส่งเงิน ที่124 วันที่ 28 ก.ค.53</t>
  </si>
  <si>
    <t xml:space="preserve"> เงินเกินบัญชี</t>
  </si>
  <si>
    <t xml:space="preserve">              </t>
  </si>
  <si>
    <t xml:space="preserve"> 1. นายไพจิตร  พงษ์พุทธรักษ์  ม.6    จำนวน 159.-  บาท</t>
  </si>
  <si>
    <t>2. นางวันเพ็ญ  จงชิดกลาง  ม.6         จำนวน  35.- บาท</t>
  </si>
  <si>
    <t>3. นางมะนัด   ศิริรวง  ม.7                   จำนวน  41.- บาท</t>
  </si>
  <si>
    <t>4. นางคร่ำ  สาดกำปัง  ม.7                 จำนวน 101.- บาท</t>
  </si>
  <si>
    <t>5. นายถนอม   ลื่นกลาง ม.10             จำนวน 20.- บาท</t>
  </si>
  <si>
    <t xml:space="preserve">                                                         รวมทั้งสิ้น 356.- บาท</t>
  </si>
  <si>
    <t xml:space="preserve">          เลขที่ …. 12.../..09.. / 2553…….</t>
  </si>
  <si>
    <t xml:space="preserve">วันที่ …. 30     กันยายน     2553…..   </t>
  </si>
  <si>
    <t xml:space="preserve">  เดบิท   บัญชีลูกหนี้ - ภาษบำรุงท้องที่ </t>
  </si>
  <si>
    <t xml:space="preserve">                                      เงินลูกหนี้ภาษีบำรุงท้องที่ ปี 2553 เข้าบัญชีเงินสะสมรอตัดยอดเมื่อได้รับลูกหนี้ภาษีบำรุงท้องที่</t>
  </si>
  <si>
    <t xml:space="preserve">              ผู้บันทึกบัญชี</t>
  </si>
  <si>
    <t>(  นางวรรณา    กล้าแข็ง  )</t>
  </si>
  <si>
    <t>(  นายสยาม   สังข์ศร  )</t>
  </si>
  <si>
    <t>เจ้าหน้าที่การเงินและบัญชี</t>
  </si>
  <si>
    <t xml:space="preserve">                       รักษาราชการหัวหน้าส่วนการคลัง</t>
  </si>
  <si>
    <t xml:space="preserve">          เลขที่ …. 13.../..09.. / 2553…….</t>
  </si>
  <si>
    <t xml:space="preserve">  เดบิท ภาษบำรุงท้องที่ </t>
  </si>
  <si>
    <t xml:space="preserve">                              เครดิต   บัญชีลูกหนี้ - ภาษีบำรุงท้องที่</t>
  </si>
  <si>
    <t xml:space="preserve">                        ปรับปรุงยอดบัญชีลูกหนี้ ภาษีบำรุงท้องที่ ตามสรุปรายละเอียดลูกหนี้ ปี 50-52 ออกจากภาษีบำรุงท้องที่ </t>
  </si>
  <si>
    <t xml:space="preserve">                              เครดิต ภาษีบำรุงท้องที่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</si>
  <si>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</si>
  <si>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</si>
  <si>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</si>
  <si>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</si>
  <si>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</si>
  <si>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</si>
  <si>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</si>
  <si>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t xml:space="preserve">                   เลขที่ …02.. /…09…... / …2553...</t>
  </si>
  <si>
    <t xml:space="preserve">                 เลขที่ …03.. /…09…... / 2553….</t>
  </si>
  <si>
    <r>
      <t xml:space="preserve">เดบิท   </t>
    </r>
    <r>
      <rPr>
        <sz val="14"/>
        <rFont val="TH SarabunPSK"/>
        <family val="2"/>
      </rPr>
      <t>บัญชีรายรับ - ภาษีบำรุงท้องที่ 89 %</t>
    </r>
  </si>
  <si>
    <r>
      <t xml:space="preserve">           </t>
    </r>
    <r>
      <rPr>
        <sz val="14"/>
        <rFont val="TH SarabunPSK"/>
        <family val="2"/>
      </rPr>
      <t>บัญชีเงินรับฝาก - ค่าใช้จ่าย 5 %</t>
    </r>
  </si>
  <si>
    <r>
      <t xml:space="preserve">           </t>
    </r>
    <r>
      <rPr>
        <sz val="14"/>
        <rFont val="TH SarabunPSK"/>
        <family val="2"/>
      </rPr>
      <t>บัญชีเงินรับฝาก - ส่วนลด  6 %</t>
    </r>
  </si>
  <si>
    <r>
      <t xml:space="preserve">เครดิต </t>
    </r>
    <r>
      <rPr>
        <sz val="14"/>
        <rFont val="TH SarabunPSK"/>
        <family val="2"/>
      </rPr>
      <t xml:space="preserve"> เงินเกินบัญชี</t>
    </r>
  </si>
  <si>
    <r>
      <t xml:space="preserve">เดบิท  </t>
    </r>
    <r>
      <rPr>
        <sz val="14"/>
        <rFont val="TH SarabunPSK"/>
        <family val="2"/>
      </rPr>
      <t>ภาษีบำรุงท้องที่</t>
    </r>
  </si>
  <si>
    <r>
      <t xml:space="preserve">เครดิต </t>
    </r>
    <r>
      <rPr>
        <sz val="14"/>
        <rFont val="TH SarabunPSK"/>
        <family val="2"/>
      </rPr>
      <t xml:space="preserve"> ลูกหนี้เงินภาษีบำรุงท้องที่ 89 %</t>
    </r>
  </si>
  <si>
    <r>
      <t xml:space="preserve">เดบิท  </t>
    </r>
    <r>
      <rPr>
        <sz val="14"/>
        <rFont val="TH SarabunPSK"/>
        <family val="2"/>
      </rPr>
      <t xml:space="preserve"> ค่าใช้จ่าย 5 %</t>
    </r>
  </si>
  <si>
    <r>
      <t xml:space="preserve">      </t>
    </r>
    <r>
      <rPr>
        <sz val="14"/>
        <rFont val="TH SarabunPSK"/>
        <family val="2"/>
      </rPr>
      <t xml:space="preserve">      ส่วนลด 6 %</t>
    </r>
  </si>
  <si>
    <r>
      <t xml:space="preserve">เครดิต </t>
    </r>
    <r>
      <rPr>
        <sz val="14"/>
        <rFont val="TH SarabunPSK"/>
        <family val="2"/>
      </rPr>
      <t xml:space="preserve">  ภาษีบำรุงท้องที่ </t>
    </r>
  </si>
  <si>
    <r>
      <t xml:space="preserve">เดบิท  </t>
    </r>
    <r>
      <rPr>
        <sz val="14"/>
        <rFont val="TH SarabunPSK"/>
        <family val="2"/>
      </rPr>
      <t xml:space="preserve"> เงินสงเคราะห์เบี้ยยังชีพผู้สูงอายุ</t>
    </r>
  </si>
  <si>
    <r>
      <t xml:space="preserve">          </t>
    </r>
    <r>
      <rPr>
        <sz val="14"/>
        <rFont val="TH SarabunPSK"/>
        <family val="2"/>
      </rPr>
      <t>เงินสงเคราะห์เบี้ยยังชีพผู้พิการ</t>
    </r>
  </si>
  <si>
    <r>
      <t xml:space="preserve">          </t>
    </r>
    <r>
      <rPr>
        <sz val="14"/>
        <rFont val="TH SarabunPSK"/>
        <family val="2"/>
      </rPr>
      <t>เงินสงเคราะห์เบี้ยยังชีพผู้ป่วยเอดส์</t>
    </r>
  </si>
  <si>
    <r>
      <t xml:space="preserve">          </t>
    </r>
    <r>
      <rPr>
        <sz val="14"/>
        <rFont val="TH SarabunPSK"/>
        <family val="2"/>
      </rPr>
      <t>เงินสวัสดิการเบี้ยยังชีพผู้สูงอายุ</t>
    </r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</si>
  <si>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</si>
  <si>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r>
      <t xml:space="preserve">เดบิท  </t>
    </r>
    <r>
      <rPr>
        <sz val="14"/>
        <rFont val="TH SarabunPSK"/>
        <family val="2"/>
      </rPr>
      <t xml:space="preserve"> ค่าวัสดุ (อาหารเสริม) นม</t>
    </r>
  </si>
  <si>
    <r>
      <t xml:space="preserve">          </t>
    </r>
    <r>
      <rPr>
        <sz val="14"/>
        <rFont val="TH SarabunPSK"/>
        <family val="2"/>
      </rPr>
      <t>ทีดินและสิ่งก่อสร้าง</t>
    </r>
  </si>
  <si>
    <r>
      <t xml:space="preserve">เครดิต </t>
    </r>
    <r>
      <rPr>
        <sz val="14"/>
        <rFont val="TH SarabunPSK"/>
        <family val="2"/>
      </rPr>
      <t xml:space="preserve"> บัญชีรายจ่ายค้างจ่าย</t>
    </r>
  </si>
  <si>
    <r>
      <t xml:space="preserve">เดบิท  </t>
    </r>
    <r>
      <rPr>
        <sz val="14"/>
        <rFont val="TH SarabunPSK"/>
        <family val="2"/>
      </rPr>
      <t xml:space="preserve"> ค่าตอบแทน (ประโยชน์ตอบแทนอื่นฯ) สำนักปลัด</t>
    </r>
  </si>
  <si>
    <r>
      <t xml:space="preserve">          </t>
    </r>
    <r>
      <rPr>
        <sz val="14"/>
        <rFont val="TH SarabunPSK"/>
        <family val="2"/>
      </rPr>
      <t xml:space="preserve"> ค่าตอบแทน (ประโยชน์ตอบแทนอื่นฯ)  ส่วนการคลัง</t>
    </r>
  </si>
  <si>
    <r>
      <t xml:space="preserve">          </t>
    </r>
    <r>
      <rPr>
        <sz val="14"/>
        <rFont val="TH SarabunPSK"/>
        <family val="2"/>
      </rPr>
      <t xml:space="preserve"> ค่าตอบแทน (ประโยชน์ตอบแทนอื่นฯ)   ส่วนโยธา</t>
    </r>
  </si>
  <si>
    <r>
      <t xml:space="preserve">          </t>
    </r>
    <r>
      <rPr>
        <sz val="14"/>
        <rFont val="TH SarabunPSK"/>
        <family val="2"/>
      </rPr>
      <t xml:space="preserve"> ค่าตอบแทน (ประโยชน์ตอบแทนอื่นฯ)   ส่วนการศึกษา</t>
    </r>
  </si>
  <si>
    <r>
      <t xml:space="preserve">เครดิต </t>
    </r>
    <r>
      <rPr>
        <sz val="14"/>
        <rFont val="TH SarabunPSK"/>
        <family val="2"/>
      </rPr>
      <t xml:space="preserve"> บัญชีรายจ่ายรอจ่าย</t>
    </r>
  </si>
  <si>
    <r>
      <t xml:space="preserve">เดบิท  </t>
    </r>
    <r>
      <rPr>
        <sz val="14"/>
        <rFont val="TH SarabunPSK"/>
        <family val="2"/>
      </rPr>
      <t xml:space="preserve"> ค่าตอบแทน</t>
    </r>
  </si>
  <si>
    <r>
      <t xml:space="preserve">เดบิท  </t>
    </r>
    <r>
      <rPr>
        <sz val="14"/>
        <rFont val="TH SarabunPSK"/>
        <family val="2"/>
      </rPr>
      <t xml:space="preserve"> ธกส.สาขาขามสะแกแสง</t>
    </r>
  </si>
  <si>
    <r>
      <t xml:space="preserve">เครดิต </t>
    </r>
    <r>
      <rPr>
        <sz val="14"/>
        <rFont val="TH SarabunPSK"/>
        <family val="2"/>
      </rPr>
      <t xml:space="preserve"> ธ.กรุงไทย- กระแสรายวัน</t>
    </r>
  </si>
  <si>
    <r>
      <t xml:space="preserve">เดบิท  </t>
    </r>
    <r>
      <rPr>
        <sz val="14"/>
        <rFont val="TH SarabunPSK"/>
        <family val="2"/>
      </rPr>
      <t xml:space="preserve">  รายจ่ายค้างจ่าย</t>
    </r>
  </si>
  <si>
    <r>
      <t xml:space="preserve">เครดิต </t>
    </r>
    <r>
      <rPr>
        <sz val="14"/>
        <rFont val="TH SarabunPSK"/>
        <family val="2"/>
      </rPr>
      <t xml:space="preserve"> เงินสะสม</t>
    </r>
  </si>
  <si>
    <r>
      <t xml:space="preserve">เดบิท  </t>
    </r>
    <r>
      <rPr>
        <sz val="14"/>
        <rFont val="TH SarabunPSK"/>
        <family val="2"/>
      </rPr>
      <t xml:space="preserve">  รายจ่ายรอจ่าย</t>
    </r>
  </si>
  <si>
    <r>
      <t xml:space="preserve">           </t>
    </r>
    <r>
      <rPr>
        <sz val="14"/>
        <rFont val="TH SarabunPSK"/>
        <family val="2"/>
      </rPr>
      <t>รายจ่ายค้างจ่าย (เงินอุดหนุนเฉพาะกิจค้างจ่าย)</t>
    </r>
  </si>
  <si>
    <r>
      <t xml:space="preserve">เดบิท  </t>
    </r>
    <r>
      <rPr>
        <sz val="14"/>
        <rFont val="TH SarabunPSK"/>
        <family val="2"/>
      </rPr>
      <t xml:space="preserve"> บัญชีรายรับ - ค่าขายแบบแปลน</t>
    </r>
  </si>
  <si>
    <r>
      <t xml:space="preserve">เครดิต </t>
    </r>
    <r>
      <rPr>
        <sz val="14"/>
        <rFont val="TH SarabunPSK"/>
        <family val="2"/>
      </rPr>
      <t xml:space="preserve"> บัญชีเงินรับฝาก - เงินค้ำประกันสัญญา</t>
    </r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</si>
  <si>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</si>
  <si>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</si>
  <si>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</si>
  <si>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</si>
  <si>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</si>
  <si>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</si>
  <si>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กันยายน   2553</t>
    </r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</si>
  <si>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กันยายน  2553</t>
    </r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</si>
  <si>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กันยายน  2553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</si>
  <si>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</si>
  <si>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         เลขที่ …1..../...09....../...2553...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</si>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</sst>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8">
    <font>
      <sz val="14"/>
      <name val="Cordia New"/>
      <family val="0"/>
    </font>
    <font>
      <sz val="12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</font>
    <font>
      <b/>
      <sz val="16"/>
      <name val="Tahoma"/>
      <family val="2"/>
    </font>
    <font>
      <sz val="16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6" fillId="0" borderId="0" xfId="0" applyFont="1" applyFill="1" applyAlignment="1">
      <alignment/>
    </xf>
    <xf numFmtId="43" fontId="1" fillId="0" borderId="10" xfId="38" applyFont="1" applyFill="1" applyBorder="1" applyAlignment="1">
      <alignment horizontal="center"/>
    </xf>
    <xf numFmtId="43" fontId="6" fillId="0" borderId="0" xfId="38" applyFont="1" applyFill="1" applyAlignment="1">
      <alignment/>
    </xf>
    <xf numFmtId="0" fontId="1" fillId="0" borderId="11" xfId="0" applyFont="1" applyFill="1" applyBorder="1" applyAlignment="1">
      <alignment horizontal="center"/>
    </xf>
    <xf numFmtId="200" fontId="1" fillId="0" borderId="12" xfId="0" applyNumberFormat="1" applyFont="1" applyFill="1" applyBorder="1" applyAlignment="1">
      <alignment horizontal="center"/>
    </xf>
    <xf numFmtId="200" fontId="1" fillId="0" borderId="10" xfId="0" applyNumberFormat="1" applyFont="1" applyFill="1" applyBorder="1" applyAlignment="1">
      <alignment horizontal="center"/>
    </xf>
    <xf numFmtId="200" fontId="1" fillId="0" borderId="13" xfId="0" applyNumberFormat="1" applyFont="1" applyFill="1" applyBorder="1" applyAlignment="1">
      <alignment horizontal="center"/>
    </xf>
    <xf numFmtId="200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0" fontId="1" fillId="0" borderId="15" xfId="0" applyNumberFormat="1" applyFont="1" applyFill="1" applyBorder="1" applyAlignment="1">
      <alignment horizontal="center"/>
    </xf>
    <xf numFmtId="200" fontId="1" fillId="0" borderId="16" xfId="0" applyNumberFormat="1" applyFont="1" applyFill="1" applyBorder="1" applyAlignment="1">
      <alignment horizontal="center"/>
    </xf>
    <xf numFmtId="200" fontId="1" fillId="0" borderId="14" xfId="0" applyNumberFormat="1" applyFont="1" applyFill="1" applyBorder="1" applyAlignment="1">
      <alignment horizontal="center"/>
    </xf>
    <xf numFmtId="201" fontId="1" fillId="0" borderId="10" xfId="0" applyNumberFormat="1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38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43" fontId="1" fillId="0" borderId="10" xfId="38" applyFont="1" applyFill="1" applyBorder="1" applyAlignment="1">
      <alignment/>
    </xf>
    <xf numFmtId="43" fontId="1" fillId="0" borderId="17" xfId="38" applyFont="1" applyFill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01" fontId="10" fillId="0" borderId="19" xfId="0" applyNumberFormat="1" applyFont="1" applyBorder="1" applyAlignment="1">
      <alignment horizontal="center"/>
    </xf>
    <xf numFmtId="43" fontId="10" fillId="0" borderId="19" xfId="38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3" fontId="10" fillId="0" borderId="20" xfId="38" applyFont="1" applyBorder="1" applyAlignment="1">
      <alignment/>
    </xf>
    <xf numFmtId="43" fontId="10" fillId="0" borderId="19" xfId="38" applyFont="1" applyBorder="1" applyAlignment="1">
      <alignment/>
    </xf>
    <xf numFmtId="201" fontId="10" fillId="0" borderId="19" xfId="0" applyNumberFormat="1" applyFont="1" applyFill="1" applyBorder="1" applyAlignment="1">
      <alignment horizontal="center"/>
    </xf>
    <xf numFmtId="43" fontId="10" fillId="0" borderId="0" xfId="38" applyFont="1" applyAlignment="1">
      <alignment/>
    </xf>
    <xf numFmtId="43" fontId="10" fillId="0" borderId="20" xfId="38" applyFont="1" applyFill="1" applyBorder="1" applyAlignment="1">
      <alignment/>
    </xf>
    <xf numFmtId="43" fontId="12" fillId="0" borderId="17" xfId="38" applyFont="1" applyBorder="1" applyAlignment="1">
      <alignment/>
    </xf>
    <xf numFmtId="43" fontId="12" fillId="0" borderId="21" xfId="38" applyFont="1" applyBorder="1" applyAlignment="1">
      <alignment/>
    </xf>
    <xf numFmtId="0" fontId="10" fillId="0" borderId="22" xfId="0" applyFont="1" applyBorder="1" applyAlignment="1">
      <alignment/>
    </xf>
    <xf numFmtId="201" fontId="10" fillId="0" borderId="14" xfId="0" applyNumberFormat="1" applyFont="1" applyBorder="1" applyAlignment="1">
      <alignment horizontal="center"/>
    </xf>
    <xf numFmtId="43" fontId="10" fillId="0" borderId="14" xfId="38" applyFont="1" applyBorder="1" applyAlignment="1">
      <alignment/>
    </xf>
    <xf numFmtId="43" fontId="10" fillId="0" borderId="16" xfId="38" applyFont="1" applyBorder="1" applyAlignment="1">
      <alignment/>
    </xf>
    <xf numFmtId="0" fontId="12" fillId="0" borderId="23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201" fontId="14" fillId="0" borderId="1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14" fillId="0" borderId="19" xfId="38" applyFont="1" applyBorder="1" applyAlignment="1">
      <alignment/>
    </xf>
    <xf numFmtId="43" fontId="14" fillId="0" borderId="20" xfId="38" applyFont="1" applyBorder="1" applyAlignment="1">
      <alignment/>
    </xf>
    <xf numFmtId="0" fontId="14" fillId="0" borderId="0" xfId="0" applyFont="1" applyBorder="1" applyAlignment="1">
      <alignment horizontal="left" indent="3"/>
    </xf>
    <xf numFmtId="0" fontId="14" fillId="0" borderId="24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3" fontId="14" fillId="0" borderId="0" xfId="38" applyFont="1" applyBorder="1" applyAlignment="1">
      <alignment/>
    </xf>
    <xf numFmtId="43" fontId="14" fillId="0" borderId="17" xfId="38" applyFont="1" applyBorder="1" applyAlignment="1">
      <alignment/>
    </xf>
    <xf numFmtId="43" fontId="14" fillId="0" borderId="26" xfId="38" applyFont="1" applyBorder="1" applyAlignment="1">
      <alignment/>
    </xf>
    <xf numFmtId="0" fontId="14" fillId="0" borderId="22" xfId="0" applyFont="1" applyBorder="1" applyAlignment="1">
      <alignment/>
    </xf>
    <xf numFmtId="201" fontId="14" fillId="0" borderId="14" xfId="0" applyNumberFormat="1" applyFont="1" applyBorder="1" applyAlignment="1">
      <alignment horizontal="center"/>
    </xf>
    <xf numFmtId="43" fontId="14" fillId="0" borderId="14" xfId="38" applyFont="1" applyBorder="1" applyAlignment="1">
      <alignment/>
    </xf>
    <xf numFmtId="43" fontId="14" fillId="0" borderId="22" xfId="38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5" fontId="14" fillId="0" borderId="0" xfId="0" applyNumberFormat="1" applyFont="1" applyAlignment="1">
      <alignment/>
    </xf>
    <xf numFmtId="0" fontId="14" fillId="0" borderId="23" xfId="0" applyFont="1" applyBorder="1" applyAlignment="1">
      <alignment/>
    </xf>
    <xf numFmtId="201" fontId="14" fillId="0" borderId="11" xfId="0" applyNumberFormat="1" applyFont="1" applyBorder="1" applyAlignment="1">
      <alignment horizontal="center"/>
    </xf>
    <xf numFmtId="43" fontId="14" fillId="0" borderId="27" xfId="38" applyFont="1" applyBorder="1" applyAlignment="1">
      <alignment/>
    </xf>
    <xf numFmtId="0" fontId="14" fillId="0" borderId="0" xfId="0" applyFont="1" applyBorder="1" applyAlignment="1">
      <alignment/>
    </xf>
    <xf numFmtId="199" fontId="14" fillId="0" borderId="19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15" fillId="0" borderId="26" xfId="38" applyFont="1" applyFill="1" applyBorder="1" applyAlignment="1">
      <alignment/>
    </xf>
    <xf numFmtId="43" fontId="15" fillId="0" borderId="21" xfId="38" applyFont="1" applyFill="1" applyBorder="1" applyAlignment="1">
      <alignment/>
    </xf>
    <xf numFmtId="0" fontId="12" fillId="0" borderId="20" xfId="0" applyFont="1" applyBorder="1" applyAlignment="1">
      <alignment horizontal="left" indent="3"/>
    </xf>
    <xf numFmtId="201" fontId="10" fillId="0" borderId="24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 indent="6"/>
    </xf>
    <xf numFmtId="0" fontId="10" fillId="0" borderId="20" xfId="0" applyFont="1" applyBorder="1" applyAlignment="1">
      <alignment horizontal="left" indent="6"/>
    </xf>
    <xf numFmtId="43" fontId="10" fillId="0" borderId="28" xfId="38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201" fontId="10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7" fillId="0" borderId="2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43" fontId="10" fillId="0" borderId="17" xfId="38" applyFont="1" applyBorder="1" applyAlignment="1">
      <alignment/>
    </xf>
    <xf numFmtId="43" fontId="10" fillId="0" borderId="24" xfId="38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2" xfId="0" applyFont="1" applyBorder="1" applyAlignment="1">
      <alignment/>
    </xf>
    <xf numFmtId="43" fontId="14" fillId="0" borderId="0" xfId="38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9" xfId="0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3" fontId="14" fillId="0" borderId="19" xfId="38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43" fontId="14" fillId="0" borderId="19" xfId="38" applyFont="1" applyFill="1" applyBorder="1" applyAlignment="1">
      <alignment/>
    </xf>
    <xf numFmtId="43" fontId="14" fillId="0" borderId="0" xfId="0" applyNumberFormat="1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 horizontal="center"/>
    </xf>
    <xf numFmtId="43" fontId="14" fillId="0" borderId="14" xfId="38" applyFont="1" applyFill="1" applyBorder="1" applyAlignment="1">
      <alignment horizontal="center"/>
    </xf>
    <xf numFmtId="43" fontId="14" fillId="0" borderId="14" xfId="38" applyFont="1" applyFill="1" applyBorder="1" applyAlignment="1">
      <alignment/>
    </xf>
    <xf numFmtId="0" fontId="14" fillId="0" borderId="24" xfId="0" applyFont="1" applyBorder="1" applyAlignment="1">
      <alignment horizontal="center"/>
    </xf>
    <xf numFmtId="43" fontId="15" fillId="0" borderId="28" xfId="38" applyFont="1" applyFill="1" applyBorder="1" applyAlignment="1">
      <alignment/>
    </xf>
    <xf numFmtId="43" fontId="14" fillId="0" borderId="0" xfId="38" applyFont="1" applyBorder="1" applyAlignment="1">
      <alignment/>
    </xf>
    <xf numFmtId="0" fontId="14" fillId="0" borderId="0" xfId="0" applyFont="1" applyBorder="1" applyAlignment="1">
      <alignment horizontal="center"/>
    </xf>
    <xf numFmtId="43" fontId="15" fillId="0" borderId="0" xfId="38" applyFont="1" applyFill="1" applyBorder="1" applyAlignment="1">
      <alignment/>
    </xf>
    <xf numFmtId="201" fontId="14" fillId="0" borderId="0" xfId="0" applyNumberFormat="1" applyFont="1" applyBorder="1" applyAlignment="1">
      <alignment horizontal="center"/>
    </xf>
    <xf numFmtId="43" fontId="14" fillId="0" borderId="0" xfId="38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15" fillId="0" borderId="0" xfId="38" applyFont="1" applyFill="1" applyBorder="1" applyAlignment="1">
      <alignment/>
    </xf>
    <xf numFmtId="43" fontId="15" fillId="0" borderId="0" xfId="38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2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43" fontId="18" fillId="0" borderId="20" xfId="38" applyFont="1" applyBorder="1" applyAlignment="1">
      <alignment/>
    </xf>
    <xf numFmtId="43" fontId="18" fillId="0" borderId="30" xfId="38" applyFont="1" applyBorder="1" applyAlignment="1">
      <alignment/>
    </xf>
    <xf numFmtId="43" fontId="18" fillId="0" borderId="19" xfId="38" applyFont="1" applyBorder="1" applyAlignment="1">
      <alignment/>
    </xf>
    <xf numFmtId="0" fontId="20" fillId="0" borderId="0" xfId="0" applyFont="1" applyAlignment="1">
      <alignment/>
    </xf>
    <xf numFmtId="199" fontId="18" fillId="0" borderId="19" xfId="0" applyNumberFormat="1" applyFont="1" applyBorder="1" applyAlignment="1">
      <alignment horizontal="center"/>
    </xf>
    <xf numFmtId="43" fontId="18" fillId="0" borderId="19" xfId="38" applyFont="1" applyBorder="1" applyAlignment="1">
      <alignment horizontal="right"/>
    </xf>
    <xf numFmtId="43" fontId="18" fillId="0" borderId="20" xfId="38" applyFont="1" applyBorder="1" applyAlignment="1">
      <alignment horizontal="center"/>
    </xf>
    <xf numFmtId="43" fontId="18" fillId="0" borderId="21" xfId="38" applyFont="1" applyBorder="1" applyAlignment="1">
      <alignment/>
    </xf>
    <xf numFmtId="43" fontId="18" fillId="0" borderId="17" xfId="38" applyFont="1" applyBorder="1" applyAlignment="1">
      <alignment/>
    </xf>
    <xf numFmtId="43" fontId="18" fillId="0" borderId="32" xfId="38" applyFont="1" applyBorder="1" applyAlignment="1">
      <alignment/>
    </xf>
    <xf numFmtId="43" fontId="18" fillId="0" borderId="0" xfId="38" applyFont="1" applyBorder="1" applyAlignment="1">
      <alignment/>
    </xf>
    <xf numFmtId="43" fontId="18" fillId="0" borderId="24" xfId="38" applyFont="1" applyBorder="1" applyAlignment="1">
      <alignment/>
    </xf>
    <xf numFmtId="201" fontId="18" fillId="0" borderId="19" xfId="0" applyNumberFormat="1" applyFont="1" applyBorder="1" applyAlignment="1">
      <alignment horizontal="center"/>
    </xf>
    <xf numFmtId="43" fontId="18" fillId="0" borderId="10" xfId="38" applyFont="1" applyBorder="1" applyAlignment="1">
      <alignment/>
    </xf>
    <xf numFmtId="199" fontId="18" fillId="0" borderId="14" xfId="0" applyNumberFormat="1" applyFont="1" applyBorder="1" applyAlignment="1">
      <alignment horizontal="center"/>
    </xf>
    <xf numFmtId="199" fontId="18" fillId="0" borderId="0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20" xfId="38" applyFont="1" applyFill="1" applyBorder="1" applyAlignment="1">
      <alignment/>
    </xf>
    <xf numFmtId="43" fontId="18" fillId="0" borderId="19" xfId="38" applyFont="1" applyFill="1" applyBorder="1" applyAlignment="1">
      <alignment/>
    </xf>
    <xf numFmtId="0" fontId="18" fillId="0" borderId="0" xfId="0" applyFont="1" applyFill="1" applyAlignment="1">
      <alignment/>
    </xf>
    <xf numFmtId="201" fontId="18" fillId="0" borderId="19" xfId="0" applyNumberFormat="1" applyFont="1" applyFill="1" applyBorder="1" applyAlignment="1">
      <alignment horizontal="center"/>
    </xf>
    <xf numFmtId="43" fontId="18" fillId="0" borderId="0" xfId="38" applyFont="1" applyFill="1" applyBorder="1" applyAlignment="1">
      <alignment/>
    </xf>
    <xf numFmtId="43" fontId="18" fillId="0" borderId="0" xfId="0" applyNumberFormat="1" applyFont="1" applyAlignment="1">
      <alignment/>
    </xf>
    <xf numFmtId="43" fontId="18" fillId="0" borderId="0" xfId="38" applyFont="1" applyAlignment="1">
      <alignment/>
    </xf>
    <xf numFmtId="43" fontId="18" fillId="0" borderId="17" xfId="38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24" xfId="0" applyFont="1" applyBorder="1" applyAlignment="1">
      <alignment horizontal="center"/>
    </xf>
    <xf numFmtId="43" fontId="18" fillId="0" borderId="19" xfId="38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43" fontId="18" fillId="0" borderId="24" xfId="0" applyNumberFormat="1" applyFont="1" applyBorder="1" applyAlignment="1">
      <alignment horizontal="center"/>
    </xf>
    <xf numFmtId="43" fontId="18" fillId="0" borderId="19" xfId="38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0" xfId="0" applyFont="1" applyFill="1" applyAlignment="1">
      <alignment horizontal="left" indent="1"/>
    </xf>
    <xf numFmtId="201" fontId="18" fillId="0" borderId="14" xfId="0" applyNumberFormat="1" applyFont="1" applyFill="1" applyBorder="1" applyAlignment="1">
      <alignment horizontal="center"/>
    </xf>
    <xf numFmtId="43" fontId="18" fillId="0" borderId="24" xfId="38" applyFont="1" applyFill="1" applyBorder="1" applyAlignment="1">
      <alignment/>
    </xf>
    <xf numFmtId="43" fontId="18" fillId="0" borderId="10" xfId="38" applyFont="1" applyFill="1" applyBorder="1" applyAlignment="1">
      <alignment/>
    </xf>
    <xf numFmtId="0" fontId="18" fillId="0" borderId="24" xfId="0" applyFont="1" applyFill="1" applyBorder="1" applyAlignment="1">
      <alignment/>
    </xf>
    <xf numFmtId="43" fontId="18" fillId="0" borderId="18" xfId="38" applyFont="1" applyFill="1" applyBorder="1" applyAlignment="1">
      <alignment/>
    </xf>
    <xf numFmtId="0" fontId="18" fillId="0" borderId="0" xfId="0" applyFont="1" applyAlignment="1">
      <alignment/>
    </xf>
    <xf numFmtId="43" fontId="18" fillId="0" borderId="18" xfId="38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11" xfId="38" applyFont="1" applyBorder="1" applyAlignment="1">
      <alignment/>
    </xf>
    <xf numFmtId="0" fontId="18" fillId="0" borderId="14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8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201" fontId="18" fillId="0" borderId="10" xfId="0" applyNumberFormat="1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43" fontId="18" fillId="0" borderId="10" xfId="38" applyFont="1" applyFill="1" applyBorder="1" applyAlignment="1">
      <alignment horizontal="center"/>
    </xf>
    <xf numFmtId="0" fontId="18" fillId="0" borderId="14" xfId="0" applyFont="1" applyBorder="1" applyAlignment="1">
      <alignment horizontal="left"/>
    </xf>
    <xf numFmtId="201" fontId="18" fillId="0" borderId="14" xfId="0" applyNumberFormat="1" applyFont="1" applyBorder="1" applyAlignment="1">
      <alignment horizontal="center"/>
    </xf>
    <xf numFmtId="43" fontId="18" fillId="0" borderId="14" xfId="38" applyFont="1" applyBorder="1" applyAlignment="1">
      <alignment/>
    </xf>
    <xf numFmtId="43" fontId="18" fillId="0" borderId="14" xfId="38" applyFont="1" applyFill="1" applyBorder="1" applyAlignment="1">
      <alignment/>
    </xf>
    <xf numFmtId="0" fontId="18" fillId="0" borderId="10" xfId="0" applyFont="1" applyBorder="1" applyAlignment="1">
      <alignment/>
    </xf>
    <xf numFmtId="43" fontId="18" fillId="0" borderId="11" xfId="38" applyFont="1" applyFill="1" applyBorder="1" applyAlignment="1">
      <alignment/>
    </xf>
    <xf numFmtId="201" fontId="1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206" fontId="18" fillId="0" borderId="0" xfId="38" applyNumberFormat="1" applyFont="1" applyAlignment="1">
      <alignment/>
    </xf>
    <xf numFmtId="206" fontId="18" fillId="0" borderId="0" xfId="38" applyNumberFormat="1" applyFont="1" applyFill="1" applyAlignment="1">
      <alignment/>
    </xf>
    <xf numFmtId="49" fontId="18" fillId="0" borderId="10" xfId="0" applyNumberFormat="1" applyFont="1" applyBorder="1" applyAlignment="1">
      <alignment horizontal="center"/>
    </xf>
    <xf numFmtId="0" fontId="22" fillId="0" borderId="34" xfId="0" applyFont="1" applyBorder="1" applyAlignment="1">
      <alignment/>
    </xf>
    <xf numFmtId="49" fontId="18" fillId="0" borderId="34" xfId="0" applyNumberFormat="1" applyFont="1" applyBorder="1" applyAlignment="1">
      <alignment horizontal="center"/>
    </xf>
    <xf numFmtId="206" fontId="18" fillId="0" borderId="34" xfId="38" applyNumberFormat="1" applyFont="1" applyBorder="1" applyAlignment="1">
      <alignment/>
    </xf>
    <xf numFmtId="206" fontId="18" fillId="0" borderId="34" xfId="38" applyNumberFormat="1" applyFont="1" applyFill="1" applyBorder="1" applyAlignment="1">
      <alignment/>
    </xf>
    <xf numFmtId="0" fontId="18" fillId="0" borderId="35" xfId="0" applyFont="1" applyBorder="1" applyAlignment="1">
      <alignment/>
    </xf>
    <xf numFmtId="49" fontId="18" fillId="0" borderId="35" xfId="0" applyNumberFormat="1" applyFont="1" applyBorder="1" applyAlignment="1">
      <alignment horizontal="center"/>
    </xf>
    <xf numFmtId="206" fontId="18" fillId="0" borderId="35" xfId="38" applyNumberFormat="1" applyFont="1" applyBorder="1" applyAlignment="1">
      <alignment/>
    </xf>
    <xf numFmtId="206" fontId="18" fillId="0" borderId="35" xfId="38" applyNumberFormat="1" applyFont="1" applyFill="1" applyBorder="1" applyAlignment="1">
      <alignment/>
    </xf>
    <xf numFmtId="0" fontId="18" fillId="0" borderId="36" xfId="0" applyFont="1" applyBorder="1" applyAlignment="1">
      <alignment/>
    </xf>
    <xf numFmtId="49" fontId="18" fillId="0" borderId="36" xfId="0" applyNumberFormat="1" applyFont="1" applyBorder="1" applyAlignment="1">
      <alignment horizontal="center"/>
    </xf>
    <xf numFmtId="206" fontId="18" fillId="0" borderId="36" xfId="38" applyNumberFormat="1" applyFont="1" applyBorder="1" applyAlignment="1">
      <alignment/>
    </xf>
    <xf numFmtId="206" fontId="18" fillId="0" borderId="36" xfId="38" applyNumberFormat="1" applyFont="1" applyFill="1" applyBorder="1" applyAlignment="1">
      <alignment/>
    </xf>
    <xf numFmtId="0" fontId="22" fillId="0" borderId="10" xfId="0" applyFont="1" applyBorder="1" applyAlignment="1">
      <alignment horizontal="center"/>
    </xf>
    <xf numFmtId="206" fontId="12" fillId="0" borderId="10" xfId="38" applyNumberFormat="1" applyFont="1" applyBorder="1" applyAlignment="1">
      <alignment horizontal="center"/>
    </xf>
    <xf numFmtId="206" fontId="12" fillId="0" borderId="10" xfId="38" applyNumberFormat="1" applyFont="1" applyBorder="1" applyAlignment="1">
      <alignment/>
    </xf>
    <xf numFmtId="206" fontId="12" fillId="0" borderId="10" xfId="38" applyNumberFormat="1" applyFont="1" applyFill="1" applyBorder="1" applyAlignment="1">
      <alignment horizontal="center"/>
    </xf>
    <xf numFmtId="206" fontId="12" fillId="0" borderId="10" xfId="38" applyNumberFormat="1" applyFont="1" applyFill="1" applyBorder="1" applyAlignment="1">
      <alignment/>
    </xf>
    <xf numFmtId="0" fontId="22" fillId="0" borderId="34" xfId="0" applyFont="1" applyBorder="1" applyAlignment="1">
      <alignment horizontal="left"/>
    </xf>
    <xf numFmtId="43" fontId="18" fillId="0" borderId="35" xfId="38" applyFont="1" applyBorder="1" applyAlignment="1">
      <alignment horizontal="justify"/>
    </xf>
    <xf numFmtId="43" fontId="18" fillId="0" borderId="36" xfId="38" applyFont="1" applyBorder="1" applyAlignment="1">
      <alignment horizontal="justify"/>
    </xf>
    <xf numFmtId="0" fontId="22" fillId="0" borderId="14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43" fontId="12" fillId="0" borderId="25" xfId="0" applyNumberFormat="1" applyFont="1" applyBorder="1" applyAlignment="1">
      <alignment horizontal="right"/>
    </xf>
    <xf numFmtId="0" fontId="10" fillId="0" borderId="25" xfId="0" applyFont="1" applyBorder="1" applyAlignment="1">
      <alignment/>
    </xf>
    <xf numFmtId="43" fontId="10" fillId="0" borderId="25" xfId="38" applyFont="1" applyBorder="1" applyAlignment="1">
      <alignment horizontal="right"/>
    </xf>
    <xf numFmtId="43" fontId="12" fillId="0" borderId="25" xfId="38" applyFont="1" applyBorder="1" applyAlignment="1">
      <alignment horizontal="right"/>
    </xf>
    <xf numFmtId="43" fontId="10" fillId="0" borderId="0" xfId="0" applyNumberFormat="1" applyFont="1" applyAlignment="1">
      <alignment/>
    </xf>
    <xf numFmtId="43" fontId="12" fillId="0" borderId="25" xfId="38" applyFont="1" applyBorder="1" applyAlignment="1">
      <alignment/>
    </xf>
    <xf numFmtId="43" fontId="10" fillId="0" borderId="25" xfId="38" applyFont="1" applyFill="1" applyBorder="1" applyAlignment="1">
      <alignment/>
    </xf>
    <xf numFmtId="43" fontId="10" fillId="0" borderId="25" xfId="38" applyFont="1" applyBorder="1" applyAlignment="1">
      <alignment/>
    </xf>
    <xf numFmtId="43" fontId="10" fillId="0" borderId="23" xfId="38" applyFont="1" applyBorder="1" applyAlignment="1">
      <alignment horizontal="right"/>
    </xf>
    <xf numFmtId="43" fontId="12" fillId="0" borderId="26" xfId="38" applyFont="1" applyBorder="1" applyAlignment="1">
      <alignment/>
    </xf>
    <xf numFmtId="43" fontId="12" fillId="0" borderId="0" xfId="38" applyFont="1" applyBorder="1" applyAlignment="1">
      <alignment/>
    </xf>
    <xf numFmtId="43" fontId="10" fillId="0" borderId="29" xfId="38" applyFont="1" applyBorder="1" applyAlignment="1">
      <alignment/>
    </xf>
    <xf numFmtId="43" fontId="10" fillId="0" borderId="0" xfId="38" applyFont="1" applyBorder="1" applyAlignment="1">
      <alignment/>
    </xf>
    <xf numFmtId="43" fontId="10" fillId="0" borderId="22" xfId="38" applyFont="1" applyBorder="1" applyAlignment="1">
      <alignment/>
    </xf>
    <xf numFmtId="0" fontId="10" fillId="0" borderId="37" xfId="0" applyFont="1" applyBorder="1" applyAlignment="1">
      <alignment/>
    </xf>
    <xf numFmtId="43" fontId="10" fillId="0" borderId="37" xfId="38" applyFont="1" applyBorder="1" applyAlignment="1">
      <alignment/>
    </xf>
    <xf numFmtId="0" fontId="10" fillId="0" borderId="38" xfId="0" applyFont="1" applyBorder="1" applyAlignment="1">
      <alignment/>
    </xf>
    <xf numFmtId="43" fontId="10" fillId="0" borderId="38" xfId="38" applyFont="1" applyBorder="1" applyAlignment="1">
      <alignment/>
    </xf>
    <xf numFmtId="0" fontId="12" fillId="33" borderId="0" xfId="0" applyFont="1" applyFill="1" applyAlignment="1">
      <alignment/>
    </xf>
    <xf numFmtId="43" fontId="12" fillId="33" borderId="0" xfId="38" applyFont="1" applyFill="1" applyAlignment="1">
      <alignment/>
    </xf>
    <xf numFmtId="43" fontId="12" fillId="33" borderId="39" xfId="38" applyFont="1" applyFill="1" applyBorder="1" applyAlignment="1">
      <alignment/>
    </xf>
    <xf numFmtId="43" fontId="12" fillId="0" borderId="20" xfId="38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7" xfId="0" applyFont="1" applyBorder="1" applyAlignment="1">
      <alignment/>
    </xf>
    <xf numFmtId="43" fontId="12" fillId="0" borderId="0" xfId="38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3" fontId="23" fillId="0" borderId="0" xfId="38" applyFont="1" applyAlignment="1">
      <alignment horizontal="center"/>
    </xf>
    <xf numFmtId="15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23" fillId="0" borderId="0" xfId="38" applyFont="1" applyAlignment="1">
      <alignment horizontal="right"/>
    </xf>
    <xf numFmtId="49" fontId="10" fillId="0" borderId="0" xfId="0" applyNumberFormat="1" applyFont="1" applyAlignment="1">
      <alignment horizontal="center"/>
    </xf>
    <xf numFmtId="43" fontId="10" fillId="0" borderId="0" xfId="38" applyFont="1" applyAlignment="1">
      <alignment horizontal="right"/>
    </xf>
    <xf numFmtId="43" fontId="10" fillId="0" borderId="0" xfId="38" applyFont="1" applyAlignment="1">
      <alignment horizontal="center"/>
    </xf>
    <xf numFmtId="49" fontId="12" fillId="0" borderId="0" xfId="38" applyNumberFormat="1" applyFont="1" applyAlignment="1">
      <alignment/>
    </xf>
    <xf numFmtId="43" fontId="12" fillId="0" borderId="0" xfId="38" applyFont="1" applyAlignment="1">
      <alignment/>
    </xf>
    <xf numFmtId="43" fontId="10" fillId="0" borderId="22" xfId="0" applyNumberFormat="1" applyFont="1" applyBorder="1" applyAlignment="1">
      <alignment/>
    </xf>
    <xf numFmtId="43" fontId="10" fillId="0" borderId="23" xfId="38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38" applyFont="1" applyBorder="1" applyAlignment="1">
      <alignment/>
    </xf>
    <xf numFmtId="43" fontId="19" fillId="0" borderId="0" xfId="38" applyFont="1" applyAlignment="1">
      <alignment/>
    </xf>
    <xf numFmtId="0" fontId="24" fillId="0" borderId="0" xfId="0" applyFont="1" applyAlignment="1">
      <alignment horizontal="center"/>
    </xf>
    <xf numFmtId="43" fontId="19" fillId="0" borderId="22" xfId="38" applyFont="1" applyBorder="1" applyAlignment="1">
      <alignment/>
    </xf>
    <xf numFmtId="43" fontId="19" fillId="0" borderId="23" xfId="38" applyFont="1" applyBorder="1" applyAlignment="1">
      <alignment/>
    </xf>
    <xf numFmtId="43" fontId="19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0" fontId="25" fillId="0" borderId="0" xfId="0" applyFont="1" applyAlignment="1">
      <alignment/>
    </xf>
    <xf numFmtId="43" fontId="25" fillId="0" borderId="0" xfId="38" applyFont="1" applyAlignment="1">
      <alignment/>
    </xf>
    <xf numFmtId="0" fontId="10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5" fillId="0" borderId="20" xfId="0" applyFont="1" applyBorder="1" applyAlignment="1">
      <alignment/>
    </xf>
    <xf numFmtId="43" fontId="25" fillId="0" borderId="0" xfId="38" applyFont="1" applyAlignment="1">
      <alignment horizontal="center"/>
    </xf>
    <xf numFmtId="0" fontId="10" fillId="0" borderId="0" xfId="0" applyFont="1" applyAlignment="1">
      <alignment/>
    </xf>
    <xf numFmtId="43" fontId="10" fillId="0" borderId="10" xfId="38" applyFont="1" applyBorder="1" applyAlignment="1">
      <alignment horizontal="center"/>
    </xf>
    <xf numFmtId="0" fontId="10" fillId="0" borderId="10" xfId="0" applyFont="1" applyBorder="1" applyAlignment="1">
      <alignment/>
    </xf>
    <xf numFmtId="43" fontId="10" fillId="0" borderId="10" xfId="38" applyFont="1" applyBorder="1" applyAlignment="1">
      <alignment/>
    </xf>
    <xf numFmtId="0" fontId="21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3" fontId="10" fillId="0" borderId="18" xfId="38" applyFont="1" applyBorder="1" applyAlignment="1">
      <alignment horizontal="center"/>
    </xf>
    <xf numFmtId="0" fontId="12" fillId="0" borderId="12" xfId="0" applyFont="1" applyBorder="1" applyAlignment="1">
      <alignment/>
    </xf>
    <xf numFmtId="43" fontId="10" fillId="0" borderId="11" xfId="38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 horizontal="right"/>
    </xf>
    <xf numFmtId="43" fontId="12" fillId="0" borderId="10" xfId="38" applyFont="1" applyBorder="1" applyAlignment="1">
      <alignment/>
    </xf>
    <xf numFmtId="43" fontId="12" fillId="0" borderId="32" xfId="38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206" fontId="12" fillId="0" borderId="36" xfId="38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206" fontId="10" fillId="0" borderId="36" xfId="38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206" fontId="10" fillId="0" borderId="40" xfId="38" applyNumberFormat="1" applyFont="1" applyBorder="1" applyAlignment="1">
      <alignment horizontal="center" vertical="center"/>
    </xf>
    <xf numFmtId="206" fontId="12" fillId="0" borderId="40" xfId="38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206" fontId="10" fillId="0" borderId="19" xfId="38" applyNumberFormat="1" applyFont="1" applyBorder="1" applyAlignment="1">
      <alignment horizontal="center" vertical="center"/>
    </xf>
    <xf numFmtId="206" fontId="12" fillId="0" borderId="19" xfId="38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206" fontId="10" fillId="0" borderId="34" xfId="38" applyNumberFormat="1" applyFont="1" applyBorder="1" applyAlignment="1">
      <alignment/>
    </xf>
    <xf numFmtId="206" fontId="10" fillId="0" borderId="34" xfId="38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6" fillId="0" borderId="35" xfId="0" applyFont="1" applyBorder="1" applyAlignment="1">
      <alignment/>
    </xf>
    <xf numFmtId="206" fontId="10" fillId="0" borderId="35" xfId="38" applyNumberFormat="1" applyFont="1" applyBorder="1" applyAlignment="1">
      <alignment/>
    </xf>
    <xf numFmtId="206" fontId="10" fillId="0" borderId="35" xfId="38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206" fontId="10" fillId="0" borderId="40" xfId="38" applyNumberFormat="1" applyFont="1" applyBorder="1" applyAlignment="1">
      <alignment/>
    </xf>
    <xf numFmtId="206" fontId="10" fillId="0" borderId="40" xfId="38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206" fontId="12" fillId="0" borderId="17" xfId="0" applyNumberFormat="1" applyFont="1" applyBorder="1" applyAlignment="1">
      <alignment/>
    </xf>
    <xf numFmtId="206" fontId="12" fillId="0" borderId="17" xfId="38" applyNumberFormat="1" applyFont="1" applyBorder="1" applyAlignment="1">
      <alignment horizontal="center"/>
    </xf>
    <xf numFmtId="206" fontId="10" fillId="0" borderId="0" xfId="38" applyNumberFormat="1" applyFont="1" applyAlignment="1">
      <alignment/>
    </xf>
    <xf numFmtId="0" fontId="27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18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6" fontId="18" fillId="0" borderId="10" xfId="38" applyNumberFormat="1" applyFont="1" applyBorder="1" applyAlignment="1">
      <alignment horizontal="center"/>
    </xf>
    <xf numFmtId="206" fontId="18" fillId="0" borderId="10" xfId="38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200" fontId="1" fillId="0" borderId="13" xfId="0" applyNumberFormat="1" applyFont="1" applyFill="1" applyBorder="1" applyAlignment="1">
      <alignment horizontal="center"/>
    </xf>
    <xf numFmtId="200" fontId="1" fillId="0" borderId="18" xfId="0" applyNumberFormat="1" applyFont="1" applyFill="1" applyBorder="1" applyAlignment="1">
      <alignment horizontal="center"/>
    </xf>
    <xf numFmtId="200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43" fontId="10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80</xdr:row>
      <xdr:rowOff>209550</xdr:rowOff>
    </xdr:from>
    <xdr:to>
      <xdr:col>0</xdr:col>
      <xdr:colOff>1314450</xdr:colOff>
      <xdr:row>81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47837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37</xdr:row>
      <xdr:rowOff>190500</xdr:rowOff>
    </xdr:from>
    <xdr:to>
      <xdr:col>0</xdr:col>
      <xdr:colOff>952500</xdr:colOff>
      <xdr:row>38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039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48</xdr:row>
      <xdr:rowOff>47625</xdr:rowOff>
    </xdr:from>
    <xdr:to>
      <xdr:col>4</xdr:col>
      <xdr:colOff>1276350</xdr:colOff>
      <xdr:row>50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5410200" y="94678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51</xdr:row>
      <xdr:rowOff>28575</xdr:rowOff>
    </xdr:from>
    <xdr:to>
      <xdr:col>1</xdr:col>
      <xdr:colOff>1638300</xdr:colOff>
      <xdr:row>54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101346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51</xdr:row>
      <xdr:rowOff>19050</xdr:rowOff>
    </xdr:from>
    <xdr:to>
      <xdr:col>3</xdr:col>
      <xdr:colOff>285750</xdr:colOff>
      <xdr:row>54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990850" y="10125075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51</xdr:row>
      <xdr:rowOff>28575</xdr:rowOff>
    </xdr:from>
    <xdr:to>
      <xdr:col>6</xdr:col>
      <xdr:colOff>247650</xdr:colOff>
      <xdr:row>55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5562600" y="101346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89</xdr:row>
      <xdr:rowOff>47625</xdr:rowOff>
    </xdr:from>
    <xdr:to>
      <xdr:col>5</xdr:col>
      <xdr:colOff>285750</xdr:colOff>
      <xdr:row>91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19850100"/>
          <a:ext cx="1638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56</xdr:row>
      <xdr:rowOff>133350</xdr:rowOff>
    </xdr:from>
    <xdr:to>
      <xdr:col>7</xdr:col>
      <xdr:colOff>142875</xdr:colOff>
      <xdr:row>56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70635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91</xdr:row>
      <xdr:rowOff>66675</xdr:rowOff>
    </xdr:from>
    <xdr:to>
      <xdr:col>2</xdr:col>
      <xdr:colOff>952500</xdr:colOff>
      <xdr:row>95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85725" y="2030730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91</xdr:row>
      <xdr:rowOff>66675</xdr:rowOff>
    </xdr:from>
    <xdr:to>
      <xdr:col>3</xdr:col>
      <xdr:colOff>1924050</xdr:colOff>
      <xdr:row>95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057400" y="2030730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91</xdr:row>
      <xdr:rowOff>57150</xdr:rowOff>
    </xdr:from>
    <xdr:to>
      <xdr:col>8</xdr:col>
      <xdr:colOff>95250</xdr:colOff>
      <xdr:row>95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3905250" y="2029777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152400</xdr:rowOff>
    </xdr:from>
    <xdr:ext cx="666750" cy="257175"/>
    <xdr:sp>
      <xdr:nvSpPr>
        <xdr:cNvPr id="2" name="Text Box 2"/>
        <xdr:cNvSpPr txBox="1">
          <a:spLocks noChangeArrowheads="1"/>
        </xdr:cNvSpPr>
      </xdr:nvSpPr>
      <xdr:spPr>
        <a:xfrm>
          <a:off x="180975" y="60960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847725" cy="171450"/>
    <xdr:sp>
      <xdr:nvSpPr>
        <xdr:cNvPr id="3" name="Text Box 3"/>
        <xdr:cNvSpPr txBox="1">
          <a:spLocks noChangeArrowheads="1"/>
        </xdr:cNvSpPr>
      </xdr:nvSpPr>
      <xdr:spPr>
        <a:xfrm>
          <a:off x="0" y="97155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9525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7239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1"/>
  <sheetViews>
    <sheetView zoomScale="115" zoomScaleNormal="115" zoomScalePageLayoutView="0" workbookViewId="0" topLeftCell="A13">
      <selection activeCell="A3" sqref="A3:E3"/>
    </sheetView>
  </sheetViews>
  <sheetFormatPr defaultColWidth="9.140625" defaultRowHeight="21.75"/>
  <cols>
    <col min="1" max="1" width="32.8515625" style="25" customWidth="1"/>
    <col min="2" max="2" width="27.28125" style="25" customWidth="1"/>
    <col min="3" max="3" width="8.28125" style="25" customWidth="1"/>
    <col min="4" max="5" width="16.140625" style="25" customWidth="1"/>
    <col min="6" max="6" width="9.421875" style="25" customWidth="1"/>
    <col min="7" max="16384" width="9.140625" style="25" customWidth="1"/>
  </cols>
  <sheetData>
    <row r="1" ht="18.75">
      <c r="D1" s="25" t="s">
        <v>655</v>
      </c>
    </row>
    <row r="2" ht="18.75">
      <c r="D2" s="25" t="s">
        <v>487</v>
      </c>
    </row>
    <row r="3" spans="1:5" ht="23.25">
      <c r="A3" s="366" t="s">
        <v>33</v>
      </c>
      <c r="B3" s="366"/>
      <c r="C3" s="366"/>
      <c r="D3" s="366"/>
      <c r="E3" s="366"/>
    </row>
    <row r="4" ht="18.75">
      <c r="A4" s="25" t="s">
        <v>34</v>
      </c>
    </row>
    <row r="5" spans="1:5" ht="18.75">
      <c r="A5" s="367" t="s">
        <v>31</v>
      </c>
      <c r="B5" s="368"/>
      <c r="C5" s="27" t="s">
        <v>32</v>
      </c>
      <c r="D5" s="27" t="s">
        <v>27</v>
      </c>
      <c r="E5" s="28" t="s">
        <v>28</v>
      </c>
    </row>
    <row r="6" spans="1:5" ht="18.75">
      <c r="A6" s="29" t="s">
        <v>461</v>
      </c>
      <c r="B6" s="30"/>
      <c r="C6" s="31">
        <v>10</v>
      </c>
      <c r="D6" s="32">
        <v>0</v>
      </c>
      <c r="E6" s="33"/>
    </row>
    <row r="7" spans="1:5" ht="18.75">
      <c r="A7" s="29" t="s">
        <v>177</v>
      </c>
      <c r="B7" s="29"/>
      <c r="C7" s="31">
        <v>21</v>
      </c>
      <c r="D7" s="34">
        <v>2127211.17</v>
      </c>
      <c r="E7" s="33"/>
    </row>
    <row r="8" spans="1:5" ht="18.75">
      <c r="A8" s="29" t="s">
        <v>215</v>
      </c>
      <c r="B8" s="29"/>
      <c r="C8" s="31">
        <v>22</v>
      </c>
      <c r="D8" s="34">
        <v>0</v>
      </c>
      <c r="E8" s="33"/>
    </row>
    <row r="9" spans="1:5" ht="18.75">
      <c r="A9" s="29" t="s">
        <v>166</v>
      </c>
      <c r="B9" s="29"/>
      <c r="C9" s="31">
        <v>22</v>
      </c>
      <c r="D9" s="35">
        <v>74113.77</v>
      </c>
      <c r="E9" s="34"/>
    </row>
    <row r="10" spans="1:5" ht="18.75">
      <c r="A10" s="29" t="s">
        <v>175</v>
      </c>
      <c r="C10" s="36">
        <v>22</v>
      </c>
      <c r="D10" s="37">
        <v>1193.51</v>
      </c>
      <c r="E10" s="34"/>
    </row>
    <row r="11" spans="1:8" ht="18.75">
      <c r="A11" s="29" t="s">
        <v>186</v>
      </c>
      <c r="C11" s="36">
        <v>22</v>
      </c>
      <c r="D11" s="37">
        <v>134.49</v>
      </c>
      <c r="E11" s="34"/>
      <c r="H11" s="25" t="s">
        <v>25</v>
      </c>
    </row>
    <row r="12" spans="1:5" ht="18.75">
      <c r="A12" s="29"/>
      <c r="C12" s="36"/>
      <c r="D12" s="37"/>
      <c r="E12" s="34"/>
    </row>
    <row r="13" spans="1:5" ht="18.75">
      <c r="A13" s="29" t="s">
        <v>171</v>
      </c>
      <c r="B13" s="29"/>
      <c r="C13" s="31">
        <v>10</v>
      </c>
      <c r="D13" s="35"/>
      <c r="E13" s="34">
        <v>28</v>
      </c>
    </row>
    <row r="14" spans="1:5" ht="18.75">
      <c r="A14" s="29" t="s">
        <v>172</v>
      </c>
      <c r="B14" s="29"/>
      <c r="C14" s="31">
        <v>821</v>
      </c>
      <c r="D14" s="35"/>
      <c r="E14" s="34">
        <v>2133576.34</v>
      </c>
    </row>
    <row r="15" spans="1:5" ht="18.75">
      <c r="A15" s="29" t="s">
        <v>216</v>
      </c>
      <c r="B15" s="29"/>
      <c r="C15" s="31">
        <v>902</v>
      </c>
      <c r="D15" s="35"/>
      <c r="E15" s="34">
        <v>0</v>
      </c>
    </row>
    <row r="16" spans="1:5" ht="18.75">
      <c r="A16" s="29" t="s">
        <v>608</v>
      </c>
      <c r="B16" s="29"/>
      <c r="C16" s="31">
        <v>903</v>
      </c>
      <c r="D16" s="35"/>
      <c r="E16" s="34">
        <v>66850</v>
      </c>
    </row>
    <row r="17" spans="1:5" ht="18.75">
      <c r="A17" s="29" t="s">
        <v>609</v>
      </c>
      <c r="B17" s="29"/>
      <c r="C17" s="31">
        <v>906</v>
      </c>
      <c r="D17" s="35"/>
      <c r="E17" s="34">
        <v>2.31</v>
      </c>
    </row>
    <row r="18" spans="1:5" ht="18.75">
      <c r="A18" s="29" t="s">
        <v>610</v>
      </c>
      <c r="B18" s="29"/>
      <c r="C18" s="31">
        <v>907</v>
      </c>
      <c r="D18" s="35"/>
      <c r="E18" s="34">
        <v>2.78</v>
      </c>
    </row>
    <row r="19" spans="1:5" ht="18.75">
      <c r="A19" s="29" t="s">
        <v>611</v>
      </c>
      <c r="B19" s="29"/>
      <c r="C19" s="31"/>
      <c r="D19" s="35"/>
      <c r="E19" s="34">
        <v>0</v>
      </c>
    </row>
    <row r="20" spans="1:5" ht="18.75">
      <c r="A20" s="29" t="s">
        <v>488</v>
      </c>
      <c r="B20" s="29"/>
      <c r="C20" s="31"/>
      <c r="D20" s="35"/>
      <c r="E20" s="34">
        <v>1000</v>
      </c>
    </row>
    <row r="21" spans="1:5" ht="18.75">
      <c r="A21" s="29" t="s">
        <v>457</v>
      </c>
      <c r="B21" s="29"/>
      <c r="C21" s="31"/>
      <c r="D21" s="35"/>
      <c r="E21" s="34">
        <v>1193.51</v>
      </c>
    </row>
    <row r="22" spans="1:5" ht="18.75">
      <c r="A22" s="29" t="s">
        <v>456</v>
      </c>
      <c r="B22" s="29"/>
      <c r="C22" s="31"/>
      <c r="D22" s="35"/>
      <c r="E22" s="34">
        <v>0</v>
      </c>
    </row>
    <row r="23" spans="1:5" ht="18.75">
      <c r="A23" s="29" t="s">
        <v>440</v>
      </c>
      <c r="B23" s="29"/>
      <c r="C23" s="31">
        <v>0</v>
      </c>
      <c r="D23" s="35"/>
      <c r="E23" s="34">
        <v>0</v>
      </c>
    </row>
    <row r="24" spans="1:5" ht="18.75">
      <c r="A24" s="29" t="s">
        <v>235</v>
      </c>
      <c r="B24" s="29"/>
      <c r="C24" s="31">
        <v>550</v>
      </c>
      <c r="D24" s="35"/>
      <c r="E24" s="34"/>
    </row>
    <row r="25" spans="1:5" ht="18.75">
      <c r="A25" s="29" t="s">
        <v>14</v>
      </c>
      <c r="B25" s="29"/>
      <c r="C25" s="31">
        <v>7400</v>
      </c>
      <c r="D25" s="35"/>
      <c r="E25" s="38">
        <v>0</v>
      </c>
    </row>
    <row r="26" spans="1:5" ht="18.75">
      <c r="A26" s="29" t="s">
        <v>438</v>
      </c>
      <c r="B26" s="29"/>
      <c r="C26" s="31"/>
      <c r="D26" s="35"/>
      <c r="E26" s="34">
        <v>0</v>
      </c>
    </row>
    <row r="27" spans="1:5" ht="19.5" thickBot="1">
      <c r="A27" s="29"/>
      <c r="B27" s="29"/>
      <c r="C27" s="31"/>
      <c r="D27" s="39">
        <f>SUM(D6:D26)</f>
        <v>2202652.94</v>
      </c>
      <c r="E27" s="40">
        <f>SUM(E9:E26)</f>
        <v>2202652.9399999995</v>
      </c>
    </row>
    <row r="28" spans="1:5" ht="19.5" thickTop="1">
      <c r="A28" s="41"/>
      <c r="B28" s="41"/>
      <c r="C28" s="42"/>
      <c r="D28" s="43"/>
      <c r="E28" s="44"/>
    </row>
    <row r="29" spans="1:5" ht="18.75">
      <c r="A29" s="29" t="s">
        <v>605</v>
      </c>
      <c r="B29" s="29"/>
      <c r="C29" s="29"/>
      <c r="D29" s="29"/>
      <c r="E29" s="29"/>
    </row>
    <row r="30" spans="1:5" ht="18.75">
      <c r="A30" s="29" t="s">
        <v>489</v>
      </c>
      <c r="B30" s="29"/>
      <c r="C30" s="29"/>
      <c r="D30" s="29"/>
      <c r="E30" s="29"/>
    </row>
    <row r="31" spans="1:5" ht="18.75">
      <c r="A31" s="29"/>
      <c r="B31" s="29"/>
      <c r="C31" s="29"/>
      <c r="D31" s="29"/>
      <c r="E31" s="29"/>
    </row>
    <row r="32" spans="1:5" ht="18.75">
      <c r="A32" s="45" t="s">
        <v>21</v>
      </c>
      <c r="B32" s="369" t="s">
        <v>460</v>
      </c>
      <c r="C32" s="370"/>
      <c r="D32" s="359" t="s">
        <v>459</v>
      </c>
      <c r="E32" s="360"/>
    </row>
    <row r="33" spans="1:5" ht="18.75">
      <c r="A33" s="29"/>
      <c r="B33" s="46"/>
      <c r="C33" s="47"/>
      <c r="D33" s="29"/>
      <c r="E33" s="29"/>
    </row>
    <row r="34" spans="1:5" ht="18.75">
      <c r="A34" s="48" t="s">
        <v>221</v>
      </c>
      <c r="B34" s="372" t="s">
        <v>225</v>
      </c>
      <c r="C34" s="373"/>
      <c r="D34" s="372" t="s">
        <v>221</v>
      </c>
      <c r="E34" s="375"/>
    </row>
    <row r="35" spans="1:6" ht="18.75">
      <c r="A35" s="49" t="s">
        <v>218</v>
      </c>
      <c r="B35" s="357" t="s">
        <v>238</v>
      </c>
      <c r="C35" s="374"/>
      <c r="D35" s="357" t="s">
        <v>218</v>
      </c>
      <c r="E35" s="358"/>
      <c r="F35" s="25" t="s">
        <v>25</v>
      </c>
    </row>
    <row r="36" s="51" customFormat="1" ht="15.75">
      <c r="D36" s="51" t="s">
        <v>612</v>
      </c>
    </row>
    <row r="37" s="51" customFormat="1" ht="18.75">
      <c r="D37" s="25" t="str">
        <f>D2</f>
        <v>   วันที่ ....…30....กันยายน...2553…...</v>
      </c>
    </row>
    <row r="38" spans="1:5" s="51" customFormat="1" ht="18" customHeight="1">
      <c r="A38" s="371" t="s">
        <v>33</v>
      </c>
      <c r="B38" s="371"/>
      <c r="C38" s="371"/>
      <c r="D38" s="371"/>
      <c r="E38" s="371"/>
    </row>
    <row r="39" s="51" customFormat="1" ht="15.75">
      <c r="A39" s="51" t="s">
        <v>34</v>
      </c>
    </row>
    <row r="40" spans="1:5" s="51" customFormat="1" ht="15.75">
      <c r="A40" s="379" t="s">
        <v>31</v>
      </c>
      <c r="B40" s="380"/>
      <c r="C40" s="53" t="s">
        <v>32</v>
      </c>
      <c r="D40" s="53" t="s">
        <v>27</v>
      </c>
      <c r="E40" s="54" t="s">
        <v>28</v>
      </c>
    </row>
    <row r="41" spans="1:5" s="51" customFormat="1" ht="15.75">
      <c r="A41" s="55" t="s">
        <v>217</v>
      </c>
      <c r="B41" s="55"/>
      <c r="C41" s="56">
        <v>22</v>
      </c>
      <c r="D41" s="60">
        <v>140800</v>
      </c>
      <c r="E41" s="61"/>
    </row>
    <row r="42" spans="1:5" s="51" customFormat="1" ht="15.75">
      <c r="A42" s="62" t="s">
        <v>75</v>
      </c>
      <c r="B42" s="55"/>
      <c r="C42" s="56">
        <v>100</v>
      </c>
      <c r="D42" s="60">
        <v>223588</v>
      </c>
      <c r="E42" s="61"/>
    </row>
    <row r="43" spans="1:5" s="51" customFormat="1" ht="15.75">
      <c r="A43" s="62" t="s">
        <v>76</v>
      </c>
      <c r="B43" s="55"/>
      <c r="C43" s="56">
        <v>120</v>
      </c>
      <c r="D43" s="60">
        <v>8300</v>
      </c>
      <c r="E43" s="61"/>
    </row>
    <row r="44" spans="1:5" s="51" customFormat="1" ht="15.75">
      <c r="A44" s="62" t="s">
        <v>77</v>
      </c>
      <c r="B44" s="55"/>
      <c r="C44" s="56">
        <v>130</v>
      </c>
      <c r="D44" s="60">
        <v>72500</v>
      </c>
      <c r="E44" s="61"/>
    </row>
    <row r="45" spans="1:5" s="51" customFormat="1" ht="15.75">
      <c r="A45" s="62" t="s">
        <v>78</v>
      </c>
      <c r="B45" s="55"/>
      <c r="C45" s="56">
        <v>200</v>
      </c>
      <c r="D45" s="60">
        <v>137610</v>
      </c>
      <c r="E45" s="61"/>
    </row>
    <row r="46" spans="1:5" s="51" customFormat="1" ht="15.75">
      <c r="A46" s="62" t="s">
        <v>79</v>
      </c>
      <c r="B46" s="55"/>
      <c r="C46" s="56">
        <v>250</v>
      </c>
      <c r="D46" s="60">
        <v>55499.09</v>
      </c>
      <c r="E46" s="61"/>
    </row>
    <row r="47" spans="1:5" s="51" customFormat="1" ht="15.75">
      <c r="A47" s="62" t="s">
        <v>80</v>
      </c>
      <c r="B47" s="55"/>
      <c r="C47" s="56">
        <v>270</v>
      </c>
      <c r="D47" s="60">
        <v>167172.18</v>
      </c>
      <c r="E47" s="61"/>
    </row>
    <row r="48" spans="1:5" s="51" customFormat="1" ht="15.75">
      <c r="A48" s="62" t="s">
        <v>81</v>
      </c>
      <c r="B48" s="55"/>
      <c r="C48" s="56">
        <v>300</v>
      </c>
      <c r="D48" s="60">
        <v>21826.31</v>
      </c>
      <c r="E48" s="61"/>
    </row>
    <row r="49" spans="1:5" s="51" customFormat="1" ht="15.75">
      <c r="A49" s="62" t="s">
        <v>48</v>
      </c>
      <c r="B49" s="55"/>
      <c r="C49" s="56">
        <v>400</v>
      </c>
      <c r="D49" s="60">
        <v>100000</v>
      </c>
      <c r="E49" s="61"/>
    </row>
    <row r="50" spans="1:5" s="51" customFormat="1" ht="15.75">
      <c r="A50" s="62" t="s">
        <v>173</v>
      </c>
      <c r="B50" s="55"/>
      <c r="C50" s="56">
        <v>450</v>
      </c>
      <c r="D50" s="60">
        <v>15000</v>
      </c>
      <c r="E50" s="61"/>
    </row>
    <row r="51" spans="1:5" s="51" customFormat="1" ht="15.75">
      <c r="A51" s="62" t="s">
        <v>178</v>
      </c>
      <c r="B51" s="55"/>
      <c r="C51" s="56">
        <v>500</v>
      </c>
      <c r="D51" s="60">
        <v>398000</v>
      </c>
      <c r="E51" s="61"/>
    </row>
    <row r="52" spans="1:5" s="51" customFormat="1" ht="15.75">
      <c r="A52" s="62" t="s">
        <v>202</v>
      </c>
      <c r="B52" s="55"/>
      <c r="C52" s="56">
        <v>550</v>
      </c>
      <c r="D52" s="60">
        <v>20000</v>
      </c>
      <c r="E52" s="61"/>
    </row>
    <row r="53" spans="1:5" s="51" customFormat="1" ht="15.75">
      <c r="A53" s="62" t="s">
        <v>388</v>
      </c>
      <c r="B53" s="55"/>
      <c r="C53" s="56"/>
      <c r="D53" s="60">
        <v>41500</v>
      </c>
      <c r="E53" s="61"/>
    </row>
    <row r="54" spans="1:5" s="51" customFormat="1" ht="15.75">
      <c r="A54" s="62" t="s">
        <v>232</v>
      </c>
      <c r="B54" s="55"/>
      <c r="C54" s="56"/>
      <c r="D54" s="60"/>
      <c r="E54" s="61"/>
    </row>
    <row r="55" spans="1:5" s="51" customFormat="1" ht="15.75">
      <c r="A55" s="62" t="s">
        <v>458</v>
      </c>
      <c r="B55" s="55"/>
      <c r="C55" s="56"/>
      <c r="D55" s="60">
        <v>531540</v>
      </c>
      <c r="E55" s="61"/>
    </row>
    <row r="56" spans="1:5" s="51" customFormat="1" ht="15.75">
      <c r="A56" s="62" t="s">
        <v>481</v>
      </c>
      <c r="B56" s="55"/>
      <c r="C56" s="56"/>
      <c r="D56" s="60"/>
      <c r="E56" s="61"/>
    </row>
    <row r="57" spans="1:5" s="51" customFormat="1" ht="15.75">
      <c r="A57" s="62" t="s">
        <v>139</v>
      </c>
      <c r="B57" s="55"/>
      <c r="C57" s="56">
        <v>90</v>
      </c>
      <c r="D57" s="60">
        <v>133800</v>
      </c>
      <c r="E57" s="61"/>
    </row>
    <row r="58" spans="1:5" s="51" customFormat="1" ht="15.75">
      <c r="A58" s="62" t="s">
        <v>406</v>
      </c>
      <c r="B58" s="55"/>
      <c r="C58" s="56"/>
      <c r="D58" s="60">
        <v>170500</v>
      </c>
      <c r="E58" s="61"/>
    </row>
    <row r="59" spans="1:5" s="51" customFormat="1" ht="15.75">
      <c r="A59" s="62" t="s">
        <v>490</v>
      </c>
      <c r="B59" s="55"/>
      <c r="C59" s="56"/>
      <c r="D59" s="60">
        <v>6000</v>
      </c>
      <c r="E59" s="61"/>
    </row>
    <row r="60" spans="1:5" s="51" customFormat="1" ht="15.75">
      <c r="A60" s="62" t="s">
        <v>140</v>
      </c>
      <c r="B60" s="55"/>
      <c r="C60" s="56">
        <v>700</v>
      </c>
      <c r="D60" s="60">
        <v>442506.28</v>
      </c>
      <c r="E60" s="61"/>
    </row>
    <row r="61" spans="1:5" s="51" customFormat="1" ht="15.75">
      <c r="A61" s="62" t="s">
        <v>203</v>
      </c>
      <c r="B61" s="63"/>
      <c r="C61" s="56">
        <v>902</v>
      </c>
      <c r="D61" s="60">
        <v>6643.47</v>
      </c>
      <c r="E61" s="61"/>
    </row>
    <row r="62" spans="1:5" s="51" customFormat="1" ht="15.75">
      <c r="A62" s="62"/>
      <c r="B62" s="55"/>
      <c r="C62" s="64"/>
      <c r="D62" s="60"/>
      <c r="E62" s="61"/>
    </row>
    <row r="63" spans="1:5" s="51" customFormat="1" ht="15.75">
      <c r="A63" s="55" t="s">
        <v>141</v>
      </c>
      <c r="B63" s="55"/>
      <c r="C63" s="56">
        <v>22</v>
      </c>
      <c r="D63" s="60"/>
      <c r="E63" s="61">
        <v>2505889.38</v>
      </c>
    </row>
    <row r="64" spans="1:5" s="51" customFormat="1" ht="15.75">
      <c r="A64" s="55" t="s">
        <v>462</v>
      </c>
      <c r="B64" s="55"/>
      <c r="C64" s="56">
        <v>21</v>
      </c>
      <c r="D64" s="60"/>
      <c r="E64" s="61">
        <v>150867</v>
      </c>
    </row>
    <row r="65" spans="1:5" s="51" customFormat="1" ht="15.75">
      <c r="A65" s="55" t="s">
        <v>463</v>
      </c>
      <c r="B65" s="55"/>
      <c r="C65" s="56">
        <v>902</v>
      </c>
      <c r="D65" s="60"/>
      <c r="E65" s="61">
        <v>15406.95</v>
      </c>
    </row>
    <row r="66" spans="1:5" s="51" customFormat="1" ht="15.75">
      <c r="A66" s="55" t="s">
        <v>473</v>
      </c>
      <c r="B66" s="55"/>
      <c r="C66" s="56">
        <v>909</v>
      </c>
      <c r="D66" s="60"/>
      <c r="E66" s="65">
        <v>20622</v>
      </c>
    </row>
    <row r="67" spans="1:5" s="51" customFormat="1" ht="16.5" thickBot="1">
      <c r="A67" s="55"/>
      <c r="B67" s="55"/>
      <c r="C67" s="56"/>
      <c r="D67" s="66">
        <f>SUM(D41:D65)</f>
        <v>2692785.3300000005</v>
      </c>
      <c r="E67" s="67">
        <f>SUM(E63:E66)</f>
        <v>2692785.33</v>
      </c>
    </row>
    <row r="68" spans="1:5" s="51" customFormat="1" ht="8.25" customHeight="1" thickTop="1">
      <c r="A68" s="68"/>
      <c r="B68" s="68"/>
      <c r="C68" s="69"/>
      <c r="D68" s="70"/>
      <c r="E68" s="71"/>
    </row>
    <row r="69" spans="1:5" s="51" customFormat="1" ht="15.75" customHeight="1">
      <c r="A69" s="55" t="s">
        <v>606</v>
      </c>
      <c r="B69" s="55"/>
      <c r="C69" s="55"/>
      <c r="D69" s="55"/>
      <c r="E69" s="55"/>
    </row>
    <row r="70" spans="1:5" s="51" customFormat="1" ht="15.75">
      <c r="A70" s="55" t="s">
        <v>491</v>
      </c>
      <c r="B70" s="55"/>
      <c r="C70" s="55"/>
      <c r="D70" s="55"/>
      <c r="E70" s="55"/>
    </row>
    <row r="71" spans="1:5" s="51" customFormat="1" ht="7.5" customHeight="1">
      <c r="A71" s="55"/>
      <c r="B71" s="55"/>
      <c r="C71" s="55"/>
      <c r="D71" s="55"/>
      <c r="E71" s="55"/>
    </row>
    <row r="72" spans="1:5" s="51" customFormat="1" ht="15.75">
      <c r="A72" s="72" t="s">
        <v>21</v>
      </c>
      <c r="B72" s="377" t="s">
        <v>228</v>
      </c>
      <c r="C72" s="378"/>
      <c r="D72" s="73" t="s">
        <v>74</v>
      </c>
      <c r="E72" s="73"/>
    </row>
    <row r="73" spans="1:5" s="51" customFormat="1" ht="14.25" customHeight="1">
      <c r="A73" s="55"/>
      <c r="B73" s="74"/>
      <c r="C73" s="63"/>
      <c r="D73" s="55"/>
      <c r="E73" s="55"/>
    </row>
    <row r="74" spans="1:5" s="51" customFormat="1" ht="15.75">
      <c r="A74" s="75" t="s">
        <v>221</v>
      </c>
      <c r="B74" s="361" t="s">
        <v>225</v>
      </c>
      <c r="C74" s="376"/>
      <c r="D74" s="361" t="s">
        <v>221</v>
      </c>
      <c r="E74" s="362"/>
    </row>
    <row r="75" spans="1:5" s="51" customFormat="1" ht="15.75">
      <c r="A75" s="76" t="s">
        <v>218</v>
      </c>
      <c r="B75" s="363" t="s">
        <v>238</v>
      </c>
      <c r="C75" s="364"/>
      <c r="D75" s="363" t="s">
        <v>218</v>
      </c>
      <c r="E75" s="365"/>
    </row>
    <row r="76" spans="1:5" s="51" customFormat="1" ht="15.75">
      <c r="A76" s="75"/>
      <c r="B76" s="75"/>
      <c r="C76" s="75"/>
      <c r="D76" s="75"/>
      <c r="E76" s="75"/>
    </row>
    <row r="77" spans="1:5" s="51" customFormat="1" ht="15.75">
      <c r="A77" s="75"/>
      <c r="B77" s="75"/>
      <c r="C77" s="75"/>
      <c r="D77" s="75"/>
      <c r="E77" s="75"/>
    </row>
    <row r="78" spans="1:5" s="51" customFormat="1" ht="15.75">
      <c r="A78" s="75"/>
      <c r="B78" s="75"/>
      <c r="C78" s="75"/>
      <c r="D78" s="75"/>
      <c r="E78" s="75"/>
    </row>
    <row r="79" s="51" customFormat="1" ht="15.75">
      <c r="D79" s="51" t="s">
        <v>613</v>
      </c>
    </row>
    <row r="80" s="51" customFormat="1" ht="15.75">
      <c r="D80" s="77" t="str">
        <f>D37</f>
        <v>   วันที่ ....…30....กันยายน...2553…...</v>
      </c>
    </row>
    <row r="81" spans="1:5" s="51" customFormat="1" ht="21" customHeight="1">
      <c r="A81" s="371" t="s">
        <v>33</v>
      </c>
      <c r="B81" s="371"/>
      <c r="C81" s="371"/>
      <c r="D81" s="371"/>
      <c r="E81" s="371"/>
    </row>
    <row r="82" s="51" customFormat="1" ht="15.75">
      <c r="A82" s="51" t="s">
        <v>34</v>
      </c>
    </row>
    <row r="83" spans="1:5" s="51" customFormat="1" ht="15.75">
      <c r="A83" s="379" t="s">
        <v>31</v>
      </c>
      <c r="B83" s="380"/>
      <c r="C83" s="53" t="s">
        <v>32</v>
      </c>
      <c r="D83" s="53" t="s">
        <v>27</v>
      </c>
      <c r="E83" s="52" t="s">
        <v>28</v>
      </c>
    </row>
    <row r="84" spans="1:5" s="51" customFormat="1" ht="15.75">
      <c r="A84" s="78" t="s">
        <v>142</v>
      </c>
      <c r="B84" s="78"/>
      <c r="C84" s="79">
        <v>821</v>
      </c>
      <c r="D84" s="65">
        <f>E113</f>
        <v>2133576.34</v>
      </c>
      <c r="E84" s="80"/>
    </row>
    <row r="85" spans="1:5" s="51" customFormat="1" ht="15.75">
      <c r="A85" s="55"/>
      <c r="B85" s="55"/>
      <c r="C85" s="56"/>
      <c r="D85" s="65"/>
      <c r="E85" s="61"/>
    </row>
    <row r="86" spans="1:5" s="51" customFormat="1" ht="15.75">
      <c r="A86" s="81" t="s">
        <v>143</v>
      </c>
      <c r="B86" s="55"/>
      <c r="C86" s="82">
        <v>101</v>
      </c>
      <c r="D86" s="60"/>
      <c r="E86" s="84">
        <v>0</v>
      </c>
    </row>
    <row r="87" spans="1:5" s="51" customFormat="1" ht="15.75">
      <c r="A87" s="81" t="s">
        <v>144</v>
      </c>
      <c r="B87" s="55"/>
      <c r="C87" s="82">
        <v>102</v>
      </c>
      <c r="D87" s="60"/>
      <c r="E87" s="84">
        <v>41.16</v>
      </c>
    </row>
    <row r="88" spans="1:5" s="51" customFormat="1" ht="15.75">
      <c r="A88" s="81" t="s">
        <v>443</v>
      </c>
      <c r="B88" s="55"/>
      <c r="C88" s="82">
        <v>125</v>
      </c>
      <c r="D88" s="60"/>
      <c r="E88" s="84">
        <v>0</v>
      </c>
    </row>
    <row r="89" spans="1:5" s="51" customFormat="1" ht="15.75">
      <c r="A89" s="81" t="s">
        <v>187</v>
      </c>
      <c r="B89" s="55"/>
      <c r="C89" s="82">
        <v>137</v>
      </c>
      <c r="D89" s="60"/>
      <c r="E89" s="84">
        <v>0</v>
      </c>
    </row>
    <row r="90" spans="1:5" s="51" customFormat="1" ht="15.75">
      <c r="A90" s="81" t="s">
        <v>179</v>
      </c>
      <c r="B90" s="55"/>
      <c r="C90" s="82">
        <v>140</v>
      </c>
      <c r="D90" s="60"/>
      <c r="E90" s="84">
        <v>0</v>
      </c>
    </row>
    <row r="91" spans="1:5" s="51" customFormat="1" ht="15.75">
      <c r="A91" s="81" t="s">
        <v>145</v>
      </c>
      <c r="B91" s="55"/>
      <c r="C91" s="82">
        <v>146</v>
      </c>
      <c r="D91" s="60"/>
      <c r="E91" s="84">
        <v>1500</v>
      </c>
    </row>
    <row r="92" spans="1:5" s="51" customFormat="1" ht="15.75">
      <c r="A92" s="81" t="s">
        <v>146</v>
      </c>
      <c r="B92" s="55"/>
      <c r="C92" s="82">
        <v>203</v>
      </c>
      <c r="D92" s="60"/>
      <c r="E92" s="84">
        <v>4824.01</v>
      </c>
    </row>
    <row r="93" spans="1:5" s="51" customFormat="1" ht="15.75">
      <c r="A93" s="81" t="s">
        <v>147</v>
      </c>
      <c r="B93" s="55"/>
      <c r="C93" s="82">
        <v>302</v>
      </c>
      <c r="D93" s="60"/>
      <c r="E93" s="84">
        <v>0</v>
      </c>
    </row>
    <row r="94" spans="1:5" s="51" customFormat="1" ht="15.75">
      <c r="A94" s="81" t="s">
        <v>181</v>
      </c>
      <c r="B94" s="55"/>
      <c r="C94" s="82">
        <v>307</v>
      </c>
      <c r="D94" s="60"/>
      <c r="E94" s="84">
        <v>0</v>
      </c>
    </row>
    <row r="95" spans="1:5" s="51" customFormat="1" ht="15.75">
      <c r="A95" s="81" t="s">
        <v>233</v>
      </c>
      <c r="B95" s="55"/>
      <c r="C95" s="82"/>
      <c r="D95" s="60"/>
      <c r="E95" s="84">
        <v>0</v>
      </c>
    </row>
    <row r="96" spans="1:5" s="51" customFormat="1" ht="15.75">
      <c r="A96" s="81" t="s">
        <v>182</v>
      </c>
      <c r="B96" s="55"/>
      <c r="C96" s="82">
        <v>307</v>
      </c>
      <c r="D96" s="60"/>
      <c r="E96" s="84">
        <v>0</v>
      </c>
    </row>
    <row r="97" spans="1:5" s="51" customFormat="1" ht="15.75">
      <c r="A97" s="81" t="s">
        <v>149</v>
      </c>
      <c r="B97" s="55"/>
      <c r="C97" s="82">
        <v>1002</v>
      </c>
      <c r="D97" s="60"/>
      <c r="E97" s="84">
        <v>1641960.15</v>
      </c>
    </row>
    <row r="98" spans="1:5" s="51" customFormat="1" ht="15.75">
      <c r="A98" s="81" t="s">
        <v>150</v>
      </c>
      <c r="B98" s="55"/>
      <c r="C98" s="82">
        <v>1003</v>
      </c>
      <c r="D98" s="60"/>
      <c r="E98" s="84">
        <v>217007.85</v>
      </c>
    </row>
    <row r="99" spans="1:5" s="51" customFormat="1" ht="15.75">
      <c r="A99" s="81" t="s">
        <v>167</v>
      </c>
      <c r="B99" s="55"/>
      <c r="C99" s="82">
        <v>1004</v>
      </c>
      <c r="D99" s="60"/>
      <c r="E99" s="84">
        <v>5357.88</v>
      </c>
    </row>
    <row r="100" spans="1:5" s="51" customFormat="1" ht="15.75">
      <c r="A100" s="81" t="s">
        <v>151</v>
      </c>
      <c r="B100" s="55"/>
      <c r="C100" s="82">
        <v>1005</v>
      </c>
      <c r="D100" s="60"/>
      <c r="E100" s="84">
        <v>53656.26</v>
      </c>
    </row>
    <row r="101" spans="1:5" s="51" customFormat="1" ht="15.75">
      <c r="A101" s="81" t="s">
        <v>152</v>
      </c>
      <c r="B101" s="55"/>
      <c r="C101" s="82">
        <v>1006</v>
      </c>
      <c r="D101" s="60"/>
      <c r="E101" s="84">
        <v>151942.03</v>
      </c>
    </row>
    <row r="102" spans="1:5" s="51" customFormat="1" ht="15.75">
      <c r="A102" s="81" t="s">
        <v>153</v>
      </c>
      <c r="B102" s="55"/>
      <c r="C102" s="82">
        <v>1010</v>
      </c>
      <c r="D102" s="60"/>
      <c r="E102" s="84">
        <v>0</v>
      </c>
    </row>
    <row r="103" spans="1:5" s="51" customFormat="1" ht="15.75">
      <c r="A103" s="81" t="s">
        <v>154</v>
      </c>
      <c r="B103" s="55"/>
      <c r="C103" s="82">
        <v>1011</v>
      </c>
      <c r="D103" s="60"/>
      <c r="E103" s="84">
        <v>0</v>
      </c>
    </row>
    <row r="104" spans="1:5" s="51" customFormat="1" ht="15.75">
      <c r="A104" s="81" t="s">
        <v>148</v>
      </c>
      <c r="B104" s="55"/>
      <c r="C104" s="82">
        <v>1013</v>
      </c>
      <c r="D104" s="60"/>
      <c r="E104" s="84">
        <v>57287</v>
      </c>
    </row>
    <row r="105" spans="1:5" s="51" customFormat="1" ht="15.75">
      <c r="A105" s="81" t="s">
        <v>200</v>
      </c>
      <c r="B105" s="55"/>
      <c r="C105" s="82">
        <v>2002</v>
      </c>
      <c r="D105" s="60"/>
      <c r="E105" s="84">
        <v>0</v>
      </c>
    </row>
    <row r="106" spans="1:5" s="51" customFormat="1" ht="15.75">
      <c r="A106" s="81" t="s">
        <v>15</v>
      </c>
      <c r="B106" s="55"/>
      <c r="C106" s="82">
        <v>2002</v>
      </c>
      <c r="D106" s="60"/>
      <c r="E106" s="84">
        <v>0</v>
      </c>
    </row>
    <row r="107" spans="1:5" s="51" customFormat="1" ht="15.75">
      <c r="A107" s="81" t="s">
        <v>16</v>
      </c>
      <c r="B107" s="55"/>
      <c r="C107" s="82">
        <v>2002</v>
      </c>
      <c r="D107" s="60"/>
      <c r="E107" s="84">
        <v>0</v>
      </c>
    </row>
    <row r="108" spans="1:5" s="51" customFormat="1" ht="15.75">
      <c r="A108" s="81" t="s">
        <v>239</v>
      </c>
      <c r="B108" s="55"/>
      <c r="C108" s="82">
        <v>3000</v>
      </c>
      <c r="D108" s="60"/>
      <c r="E108" s="65">
        <v>0</v>
      </c>
    </row>
    <row r="109" spans="1:5" s="51" customFormat="1" ht="15.75">
      <c r="A109" s="81" t="s">
        <v>240</v>
      </c>
      <c r="B109" s="55"/>
      <c r="C109" s="82">
        <v>3000</v>
      </c>
      <c r="D109" s="60"/>
      <c r="E109" s="65">
        <v>0</v>
      </c>
    </row>
    <row r="110" spans="1:5" s="51" customFormat="1" ht="15.75">
      <c r="A110" s="81" t="s">
        <v>444</v>
      </c>
      <c r="B110" s="55"/>
      <c r="C110" s="82">
        <v>3000</v>
      </c>
      <c r="D110" s="60"/>
      <c r="E110" s="65">
        <v>0</v>
      </c>
    </row>
    <row r="111" spans="1:5" s="51" customFormat="1" ht="15.75">
      <c r="A111" s="81" t="s">
        <v>482</v>
      </c>
      <c r="B111" s="55"/>
      <c r="C111" s="82">
        <v>3000</v>
      </c>
      <c r="D111" s="65"/>
      <c r="E111" s="61">
        <v>0</v>
      </c>
    </row>
    <row r="112" spans="1:5" s="51" customFormat="1" ht="14.25" customHeight="1">
      <c r="A112" s="81"/>
      <c r="B112" s="55"/>
      <c r="C112" s="82"/>
      <c r="D112" s="65"/>
      <c r="E112" s="61"/>
    </row>
    <row r="113" spans="1:5" s="51" customFormat="1" ht="16.5" thickBot="1">
      <c r="A113" s="81"/>
      <c r="B113" s="55"/>
      <c r="C113" s="56"/>
      <c r="D113" s="85">
        <f>SUM(D84:D110)</f>
        <v>2133576.34</v>
      </c>
      <c r="E113" s="86">
        <f>SUM(E86:E111)</f>
        <v>2133576.34</v>
      </c>
    </row>
    <row r="114" spans="1:5" s="51" customFormat="1" ht="9" customHeight="1" thickTop="1">
      <c r="A114" s="68"/>
      <c r="B114" s="68"/>
      <c r="C114" s="68"/>
      <c r="D114" s="68"/>
      <c r="E114" s="68"/>
    </row>
    <row r="115" spans="1:5" s="51" customFormat="1" ht="16.5" customHeight="1">
      <c r="A115" s="55" t="s">
        <v>607</v>
      </c>
      <c r="B115" s="55"/>
      <c r="C115" s="55"/>
      <c r="D115" s="55"/>
      <c r="E115" s="55"/>
    </row>
    <row r="116" spans="1:5" s="51" customFormat="1" ht="15.75">
      <c r="A116" s="55" t="s">
        <v>480</v>
      </c>
      <c r="B116" s="55"/>
      <c r="C116" s="55"/>
      <c r="D116" s="55"/>
      <c r="E116" s="55"/>
    </row>
    <row r="117" spans="1:5" s="51" customFormat="1" ht="9" customHeight="1">
      <c r="A117" s="55"/>
      <c r="B117" s="55"/>
      <c r="C117" s="55"/>
      <c r="D117" s="55"/>
      <c r="E117" s="55"/>
    </row>
    <row r="118" spans="1:5" s="51" customFormat="1" ht="15.75">
      <c r="A118" s="72" t="s">
        <v>21</v>
      </c>
      <c r="B118" s="377" t="s">
        <v>226</v>
      </c>
      <c r="C118" s="378"/>
      <c r="D118" s="73" t="s">
        <v>74</v>
      </c>
      <c r="E118" s="73"/>
    </row>
    <row r="119" spans="1:5" s="51" customFormat="1" ht="13.5" customHeight="1">
      <c r="A119" s="55"/>
      <c r="B119" s="74"/>
      <c r="C119" s="63"/>
      <c r="D119" s="55"/>
      <c r="E119" s="55"/>
    </row>
    <row r="120" spans="1:5" s="51" customFormat="1" ht="15.75">
      <c r="A120" s="75" t="s">
        <v>222</v>
      </c>
      <c r="B120" s="361" t="s">
        <v>225</v>
      </c>
      <c r="C120" s="376"/>
      <c r="D120" s="361" t="s">
        <v>223</v>
      </c>
      <c r="E120" s="362"/>
    </row>
    <row r="121" spans="1:5" s="51" customFormat="1" ht="15.75">
      <c r="A121" s="76" t="s">
        <v>218</v>
      </c>
      <c r="B121" s="363" t="s">
        <v>238</v>
      </c>
      <c r="C121" s="364"/>
      <c r="D121" s="363" t="s">
        <v>218</v>
      </c>
      <c r="E121" s="365"/>
    </row>
    <row r="122" s="51" customFormat="1" ht="15.75"/>
  </sheetData>
  <sheetProtection/>
  <mergeCells count="22">
    <mergeCell ref="A83:B83"/>
    <mergeCell ref="B74:C74"/>
    <mergeCell ref="B35:C35"/>
    <mergeCell ref="D34:E34"/>
    <mergeCell ref="B120:C120"/>
    <mergeCell ref="D120:E120"/>
    <mergeCell ref="B121:C121"/>
    <mergeCell ref="D121:E121"/>
    <mergeCell ref="B118:C118"/>
    <mergeCell ref="A40:B40"/>
    <mergeCell ref="B72:C72"/>
    <mergeCell ref="A81:E81"/>
    <mergeCell ref="D35:E35"/>
    <mergeCell ref="D32:E32"/>
    <mergeCell ref="D74:E74"/>
    <mergeCell ref="B75:C75"/>
    <mergeCell ref="D75:E75"/>
    <mergeCell ref="A3:E3"/>
    <mergeCell ref="A5:B5"/>
    <mergeCell ref="B32:C32"/>
    <mergeCell ref="A38:E38"/>
    <mergeCell ref="B34:C34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16">
      <selection activeCell="G40" sqref="G40"/>
    </sheetView>
  </sheetViews>
  <sheetFormatPr defaultColWidth="9.00390625" defaultRowHeight="21.75"/>
  <cols>
    <col min="1" max="1" width="2.421875" style="25" customWidth="1"/>
    <col min="2" max="2" width="15.28125" style="25" customWidth="1"/>
    <col min="3" max="3" width="20.28125" style="25" customWidth="1"/>
    <col min="4" max="4" width="18.421875" style="37" customWidth="1"/>
    <col min="5" max="5" width="15.421875" style="25" customWidth="1"/>
    <col min="6" max="6" width="14.421875" style="25" customWidth="1"/>
    <col min="7" max="7" width="11.28125" style="25" customWidth="1"/>
    <col min="8" max="8" width="9.57421875" style="37" bestFit="1" customWidth="1"/>
    <col min="9" max="9" width="9.00390625" style="25" customWidth="1"/>
    <col min="10" max="10" width="17.8515625" style="25" customWidth="1"/>
    <col min="11" max="16384" width="9.00390625" style="25" customWidth="1"/>
  </cols>
  <sheetData>
    <row r="1" spans="2:6" ht="10.5" customHeight="1">
      <c r="B1" s="41"/>
      <c r="C1" s="41"/>
      <c r="D1" s="265"/>
      <c r="E1" s="41"/>
      <c r="F1" s="29"/>
    </row>
    <row r="2" spans="2:7" ht="18" customHeight="1">
      <c r="B2" s="95" t="s">
        <v>163</v>
      </c>
      <c r="C2" s="95"/>
      <c r="D2" s="273" t="s">
        <v>164</v>
      </c>
      <c r="F2" s="274"/>
      <c r="G2" s="274"/>
    </row>
    <row r="3" spans="4:6" ht="24" customHeight="1">
      <c r="D3" s="273" t="s">
        <v>649</v>
      </c>
      <c r="E3" s="95"/>
      <c r="F3" s="95"/>
    </row>
    <row r="4" spans="2:4" ht="23.25" customHeight="1">
      <c r="B4" s="95" t="s">
        <v>63</v>
      </c>
      <c r="C4" s="95"/>
      <c r="D4" s="273" t="s">
        <v>428</v>
      </c>
    </row>
    <row r="5" spans="4:6" ht="21" customHeight="1">
      <c r="D5" s="273" t="s">
        <v>408</v>
      </c>
      <c r="E5" s="95"/>
      <c r="F5" s="95"/>
    </row>
    <row r="6" spans="2:7" ht="6" customHeight="1">
      <c r="B6" s="41"/>
      <c r="C6" s="41"/>
      <c r="D6" s="44"/>
      <c r="E6" s="41"/>
      <c r="F6" s="41"/>
      <c r="G6" s="41"/>
    </row>
    <row r="7" spans="2:6" ht="23.25" customHeight="1">
      <c r="B7" s="25" t="s">
        <v>527</v>
      </c>
      <c r="E7" s="275"/>
      <c r="F7" s="276">
        <v>19480.17</v>
      </c>
    </row>
    <row r="8" spans="2:6" ht="21.75" customHeight="1">
      <c r="B8" s="25" t="s">
        <v>64</v>
      </c>
      <c r="E8" s="46"/>
      <c r="F8" s="277"/>
    </row>
    <row r="9" spans="2:6" ht="21.75" customHeight="1">
      <c r="B9" s="277" t="s">
        <v>650</v>
      </c>
      <c r="C9" s="278" t="s">
        <v>65</v>
      </c>
      <c r="D9" s="279" t="s">
        <v>20</v>
      </c>
      <c r="E9" s="46"/>
      <c r="F9" s="277"/>
    </row>
    <row r="10" spans="2:6" ht="21" customHeight="1">
      <c r="B10" s="280"/>
      <c r="C10" s="280"/>
      <c r="E10" s="46"/>
      <c r="F10" s="281">
        <f>D10</f>
        <v>0</v>
      </c>
    </row>
    <row r="11" spans="2:6" ht="18.75">
      <c r="B11" s="25" t="s">
        <v>66</v>
      </c>
      <c r="E11" s="46"/>
      <c r="F11" s="277"/>
    </row>
    <row r="12" spans="2:6" ht="18.75">
      <c r="B12" s="278" t="s">
        <v>26</v>
      </c>
      <c r="C12" s="278" t="s">
        <v>19</v>
      </c>
      <c r="D12" s="282" t="s">
        <v>20</v>
      </c>
      <c r="E12" s="46"/>
      <c r="F12" s="277"/>
    </row>
    <row r="13" spans="2:6" ht="18.75">
      <c r="B13" s="283"/>
      <c r="C13" s="277"/>
      <c r="D13" s="284"/>
      <c r="E13" s="46"/>
      <c r="F13" s="285">
        <f>D13</f>
        <v>0</v>
      </c>
    </row>
    <row r="14" spans="2:6" ht="18.75">
      <c r="B14" s="25" t="s">
        <v>209</v>
      </c>
      <c r="E14" s="46"/>
      <c r="F14" s="285">
        <v>0</v>
      </c>
    </row>
    <row r="15" spans="2:6" ht="18.75">
      <c r="B15" s="280"/>
      <c r="E15" s="46"/>
      <c r="F15" s="285">
        <f>SUM(D15)</f>
        <v>0</v>
      </c>
    </row>
    <row r="16" spans="2:6" ht="18.75">
      <c r="B16" s="280"/>
      <c r="E16" s="46"/>
      <c r="F16" s="285">
        <f>SUM(D16)</f>
        <v>0</v>
      </c>
    </row>
    <row r="17" spans="2:6" ht="18.75">
      <c r="B17" s="280"/>
      <c r="E17" s="46"/>
      <c r="F17" s="285">
        <f>SUM(D17)</f>
        <v>0</v>
      </c>
    </row>
    <row r="18" spans="5:6" ht="18.75">
      <c r="E18" s="46"/>
      <c r="F18" s="285"/>
    </row>
    <row r="19" spans="5:6" ht="18.75">
      <c r="E19" s="46"/>
      <c r="F19" s="285"/>
    </row>
    <row r="20" spans="5:6" ht="18.75">
      <c r="E20" s="46"/>
      <c r="F20" s="285"/>
    </row>
    <row r="21" spans="5:6" ht="18.75">
      <c r="E21" s="46"/>
      <c r="F21" s="285"/>
    </row>
    <row r="22" spans="5:6" ht="18.75">
      <c r="E22" s="46"/>
      <c r="F22" s="285"/>
    </row>
    <row r="23" spans="5:6" ht="18.75">
      <c r="E23" s="46"/>
      <c r="F23" s="285"/>
    </row>
    <row r="24" spans="2:10" ht="18.75">
      <c r="B24" s="25" t="s">
        <v>184</v>
      </c>
      <c r="E24" s="46"/>
      <c r="F24" s="284"/>
      <c r="J24" s="37"/>
    </row>
    <row r="25" spans="2:6" ht="18.75">
      <c r="B25" s="25" t="s">
        <v>185</v>
      </c>
      <c r="E25" s="46"/>
      <c r="F25" s="284">
        <v>0</v>
      </c>
    </row>
    <row r="26" spans="5:10" ht="18.75">
      <c r="E26" s="46"/>
      <c r="F26" s="284">
        <v>0</v>
      </c>
      <c r="J26" s="256"/>
    </row>
    <row r="27" spans="2:6" ht="18.75">
      <c r="B27" s="25" t="s">
        <v>651</v>
      </c>
      <c r="D27" s="286"/>
      <c r="E27" s="46"/>
      <c r="F27" s="287">
        <f>F7-F15-F16-F17</f>
        <v>19480.17</v>
      </c>
    </row>
    <row r="28" spans="5:7" ht="8.25" customHeight="1">
      <c r="E28" s="92"/>
      <c r="F28" s="288"/>
      <c r="G28" s="41"/>
    </row>
    <row r="29" spans="2:6" ht="21" customHeight="1">
      <c r="B29" s="274" t="s">
        <v>67</v>
      </c>
      <c r="C29" s="274"/>
      <c r="D29" s="289"/>
      <c r="E29" s="275" t="s">
        <v>69</v>
      </c>
      <c r="F29" s="29"/>
    </row>
    <row r="30" spans="2:10" ht="18.75">
      <c r="B30" s="29" t="s">
        <v>68</v>
      </c>
      <c r="C30" s="29"/>
      <c r="D30" s="264"/>
      <c r="E30" s="46" t="s">
        <v>68</v>
      </c>
      <c r="F30" s="29"/>
      <c r="J30" s="37"/>
    </row>
    <row r="31" spans="2:10" ht="18.75">
      <c r="B31" s="29" t="s">
        <v>224</v>
      </c>
      <c r="C31" s="29"/>
      <c r="D31" s="264"/>
      <c r="E31" s="46" t="s">
        <v>220</v>
      </c>
      <c r="F31" s="29"/>
      <c r="J31" s="256"/>
    </row>
    <row r="32" spans="2:6" ht="18.75">
      <c r="B32" s="29" t="s">
        <v>219</v>
      </c>
      <c r="C32" s="29"/>
      <c r="D32" s="264"/>
      <c r="E32" s="46" t="s">
        <v>227</v>
      </c>
      <c r="F32" s="29"/>
    </row>
    <row r="33" spans="2:6" ht="18.75">
      <c r="B33" s="29" t="s">
        <v>532</v>
      </c>
      <c r="C33" s="29"/>
      <c r="D33" s="264"/>
      <c r="E33" s="46" t="str">
        <f>B33</f>
        <v>วันที่      30  กันยายน   2553</v>
      </c>
      <c r="F33" s="29"/>
    </row>
    <row r="34" spans="2:7" ht="18.75">
      <c r="B34" s="41"/>
      <c r="C34" s="41"/>
      <c r="D34" s="265"/>
      <c r="E34" s="92"/>
      <c r="F34" s="41"/>
      <c r="G34" s="41"/>
    </row>
    <row r="200" ht="18.75">
      <c r="M200" s="25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13">
      <selection activeCell="E32" sqref="E32"/>
    </sheetView>
  </sheetViews>
  <sheetFormatPr defaultColWidth="9.00390625" defaultRowHeight="21.75"/>
  <cols>
    <col min="1" max="1" width="2.421875" style="25" customWidth="1"/>
    <col min="2" max="2" width="15.28125" style="25" customWidth="1"/>
    <col min="3" max="3" width="20.28125" style="25" customWidth="1"/>
    <col min="4" max="4" width="18.421875" style="37" customWidth="1"/>
    <col min="5" max="5" width="15.421875" style="25" customWidth="1"/>
    <col min="6" max="6" width="14.421875" style="25" customWidth="1"/>
    <col min="7" max="7" width="11.28125" style="25" customWidth="1"/>
    <col min="8" max="8" width="9.57421875" style="37" bestFit="1" customWidth="1"/>
    <col min="9" max="9" width="9.00390625" style="25" customWidth="1"/>
    <col min="10" max="10" width="17.8515625" style="25" customWidth="1"/>
    <col min="11" max="16384" width="9.00390625" style="25" customWidth="1"/>
  </cols>
  <sheetData>
    <row r="1" spans="2:6" ht="10.5" customHeight="1">
      <c r="B1" s="41"/>
      <c r="C1" s="41"/>
      <c r="D1" s="265"/>
      <c r="E1" s="41"/>
      <c r="F1" s="29"/>
    </row>
    <row r="2" spans="2:7" ht="25.5" customHeight="1">
      <c r="B2" s="95" t="s">
        <v>163</v>
      </c>
      <c r="C2" s="95"/>
      <c r="D2" s="273" t="s">
        <v>164</v>
      </c>
      <c r="F2" s="274"/>
      <c r="G2" s="274"/>
    </row>
    <row r="3" spans="4:6" ht="24" customHeight="1">
      <c r="D3" s="273" t="s">
        <v>429</v>
      </c>
      <c r="E3" s="95"/>
      <c r="F3" s="95"/>
    </row>
    <row r="4" spans="2:4" ht="22.5" customHeight="1">
      <c r="B4" s="95" t="s">
        <v>63</v>
      </c>
      <c r="C4" s="95"/>
      <c r="D4" s="34"/>
    </row>
    <row r="5" spans="4:6" ht="21" customHeight="1">
      <c r="D5" s="273" t="s">
        <v>430</v>
      </c>
      <c r="E5" s="95"/>
      <c r="F5" s="95"/>
    </row>
    <row r="6" spans="2:7" ht="6" customHeight="1">
      <c r="B6" s="41"/>
      <c r="C6" s="41"/>
      <c r="D6" s="44"/>
      <c r="E6" s="41"/>
      <c r="F6" s="41"/>
      <c r="G6" s="41"/>
    </row>
    <row r="7" spans="2:6" ht="23.25" customHeight="1">
      <c r="B7" s="25" t="s">
        <v>530</v>
      </c>
      <c r="E7" s="275"/>
      <c r="F7" s="276">
        <v>780673.06</v>
      </c>
    </row>
    <row r="8" spans="2:6" ht="23.25" customHeight="1">
      <c r="B8" s="25" t="s">
        <v>64</v>
      </c>
      <c r="E8" s="46"/>
      <c r="F8" s="277"/>
    </row>
    <row r="9" spans="2:6" ht="21.75" customHeight="1">
      <c r="B9" s="277" t="s">
        <v>650</v>
      </c>
      <c r="C9" s="278" t="s">
        <v>65</v>
      </c>
      <c r="D9" s="279" t="s">
        <v>20</v>
      </c>
      <c r="E9" s="46"/>
      <c r="F9" s="277"/>
    </row>
    <row r="10" spans="2:6" ht="21" customHeight="1">
      <c r="B10" s="280"/>
      <c r="C10" s="280"/>
      <c r="E10" s="46"/>
      <c r="F10" s="281">
        <f>D10</f>
        <v>0</v>
      </c>
    </row>
    <row r="11" spans="2:6" ht="18.75">
      <c r="B11" s="25" t="s">
        <v>66</v>
      </c>
      <c r="E11" s="46"/>
      <c r="F11" s="277"/>
    </row>
    <row r="12" spans="2:6" ht="18.75">
      <c r="B12" s="278" t="s">
        <v>26</v>
      </c>
      <c r="C12" s="278" t="s">
        <v>19</v>
      </c>
      <c r="D12" s="282" t="s">
        <v>20</v>
      </c>
      <c r="E12" s="46"/>
      <c r="F12" s="277"/>
    </row>
    <row r="13" spans="2:6" ht="18.75">
      <c r="B13" s="283"/>
      <c r="C13" s="277"/>
      <c r="D13" s="284"/>
      <c r="E13" s="46"/>
      <c r="F13" s="285">
        <f>D13</f>
        <v>0</v>
      </c>
    </row>
    <row r="14" spans="2:6" ht="18.75">
      <c r="B14" s="25" t="s">
        <v>209</v>
      </c>
      <c r="E14" s="46"/>
      <c r="F14" s="285">
        <v>0</v>
      </c>
    </row>
    <row r="15" spans="2:6" ht="18.75">
      <c r="B15" s="280"/>
      <c r="E15" s="46"/>
      <c r="F15" s="285">
        <f>SUM(D15)</f>
        <v>0</v>
      </c>
    </row>
    <row r="16" spans="2:6" ht="18.75">
      <c r="B16" s="280"/>
      <c r="E16" s="46"/>
      <c r="F16" s="285">
        <f>SUM(D16)</f>
        <v>0</v>
      </c>
    </row>
    <row r="17" spans="5:6" ht="18.75">
      <c r="E17" s="46"/>
      <c r="F17" s="285"/>
    </row>
    <row r="18" spans="5:6" ht="18.75">
      <c r="E18" s="46"/>
      <c r="F18" s="285"/>
    </row>
    <row r="19" spans="5:6" ht="18.75">
      <c r="E19" s="46"/>
      <c r="F19" s="285"/>
    </row>
    <row r="20" spans="5:6" ht="18.75">
      <c r="E20" s="46"/>
      <c r="F20" s="285"/>
    </row>
    <row r="21" spans="5:6" ht="18.75">
      <c r="E21" s="46"/>
      <c r="F21" s="285"/>
    </row>
    <row r="22" spans="5:6" ht="18.75">
      <c r="E22" s="46"/>
      <c r="F22" s="285"/>
    </row>
    <row r="23" spans="5:6" ht="18.75">
      <c r="E23" s="46"/>
      <c r="F23" s="285"/>
    </row>
    <row r="24" spans="2:10" ht="18.75">
      <c r="B24" s="25" t="s">
        <v>184</v>
      </c>
      <c r="E24" s="46"/>
      <c r="F24" s="284"/>
      <c r="J24" s="37"/>
    </row>
    <row r="25" spans="2:6" ht="18.75">
      <c r="B25" s="25" t="s">
        <v>185</v>
      </c>
      <c r="E25" s="46"/>
      <c r="F25" s="284">
        <v>0</v>
      </c>
    </row>
    <row r="26" spans="5:10" ht="18.75">
      <c r="E26" s="46"/>
      <c r="F26" s="284">
        <v>0</v>
      </c>
      <c r="J26" s="256"/>
    </row>
    <row r="27" spans="2:6" ht="18.75">
      <c r="B27" s="25" t="s">
        <v>652</v>
      </c>
      <c r="D27" s="286"/>
      <c r="E27" s="46"/>
      <c r="F27" s="287">
        <f>F7-F15-F16</f>
        <v>780673.06</v>
      </c>
    </row>
    <row r="28" spans="5:7" ht="8.25" customHeight="1">
      <c r="E28" s="92"/>
      <c r="F28" s="288"/>
      <c r="G28" s="41"/>
    </row>
    <row r="29" spans="2:6" ht="21" customHeight="1">
      <c r="B29" s="274" t="s">
        <v>67</v>
      </c>
      <c r="C29" s="274"/>
      <c r="D29" s="289"/>
      <c r="E29" s="275" t="s">
        <v>69</v>
      </c>
      <c r="F29" s="29"/>
    </row>
    <row r="30" spans="2:10" ht="18.75">
      <c r="B30" s="29" t="s">
        <v>68</v>
      </c>
      <c r="C30" s="29"/>
      <c r="D30" s="264"/>
      <c r="E30" s="46" t="s">
        <v>68</v>
      </c>
      <c r="F30" s="29"/>
      <c r="J30" s="37"/>
    </row>
    <row r="31" spans="2:10" ht="18.75">
      <c r="B31" s="29" t="s">
        <v>224</v>
      </c>
      <c r="C31" s="29"/>
      <c r="D31" s="264"/>
      <c r="E31" s="46" t="s">
        <v>220</v>
      </c>
      <c r="F31" s="29"/>
      <c r="J31" s="256"/>
    </row>
    <row r="32" spans="2:6" ht="18.75">
      <c r="B32" s="29" t="s">
        <v>219</v>
      </c>
      <c r="C32" s="29"/>
      <c r="D32" s="264"/>
      <c r="E32" s="46" t="s">
        <v>227</v>
      </c>
      <c r="F32" s="29"/>
    </row>
    <row r="33" spans="2:6" ht="18.75">
      <c r="B33" s="29" t="s">
        <v>531</v>
      </c>
      <c r="C33" s="29"/>
      <c r="D33" s="264"/>
      <c r="E33" s="46" t="str">
        <f>B33</f>
        <v>วันที่    30  กันยายน   2553</v>
      </c>
      <c r="F33" s="29"/>
    </row>
    <row r="34" spans="2:7" ht="18.75">
      <c r="B34" s="41"/>
      <c r="C34" s="41"/>
      <c r="D34" s="265"/>
      <c r="E34" s="92"/>
      <c r="F34" s="41"/>
      <c r="G34" s="41"/>
    </row>
    <row r="200" ht="18.75">
      <c r="M200" s="25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1:H34"/>
  <sheetViews>
    <sheetView zoomScalePageLayoutView="0" workbookViewId="0" topLeftCell="A22">
      <selection activeCell="E32" sqref="E32"/>
    </sheetView>
  </sheetViews>
  <sheetFormatPr defaultColWidth="9.00390625" defaultRowHeight="21.75"/>
  <cols>
    <col min="1" max="1" width="2.421875" style="25" customWidth="1"/>
    <col min="2" max="2" width="19.140625" style="25" customWidth="1"/>
    <col min="3" max="3" width="17.28125" style="25" customWidth="1"/>
    <col min="4" max="4" width="15.7109375" style="37" customWidth="1"/>
    <col min="5" max="5" width="14.28125" style="25" customWidth="1"/>
    <col min="6" max="6" width="17.7109375" style="25" customWidth="1"/>
    <col min="7" max="7" width="8.140625" style="25" customWidth="1"/>
    <col min="8" max="8" width="9.57421875" style="37" bestFit="1" customWidth="1"/>
    <col min="9" max="16384" width="9.00390625" style="25" customWidth="1"/>
  </cols>
  <sheetData>
    <row r="1" spans="2:6" ht="19.5" customHeight="1">
      <c r="B1" s="41"/>
      <c r="C1" s="41"/>
      <c r="D1" s="265"/>
      <c r="E1" s="41"/>
      <c r="F1" s="29"/>
    </row>
    <row r="2" spans="2:7" ht="22.5" customHeight="1">
      <c r="B2" s="95" t="s">
        <v>163</v>
      </c>
      <c r="C2" s="95"/>
      <c r="D2" s="273" t="s">
        <v>419</v>
      </c>
      <c r="F2" s="274"/>
      <c r="G2" s="274"/>
    </row>
    <row r="3" spans="4:6" ht="18.75">
      <c r="D3" s="273" t="s">
        <v>431</v>
      </c>
      <c r="E3" s="95"/>
      <c r="F3" s="95"/>
    </row>
    <row r="4" spans="2:4" ht="22.5" customHeight="1">
      <c r="B4" s="95" t="s">
        <v>433</v>
      </c>
      <c r="C4" s="95"/>
      <c r="D4" s="34"/>
    </row>
    <row r="5" spans="4:6" ht="21" customHeight="1">
      <c r="D5" s="273" t="s">
        <v>420</v>
      </c>
      <c r="E5" s="95"/>
      <c r="F5" s="95"/>
    </row>
    <row r="6" spans="2:7" ht="6" customHeight="1">
      <c r="B6" s="41"/>
      <c r="C6" s="41"/>
      <c r="D6" s="44"/>
      <c r="E6" s="41"/>
      <c r="F6" s="41"/>
      <c r="G6" s="41"/>
    </row>
    <row r="7" spans="2:6" ht="22.5" customHeight="1">
      <c r="B7" s="25" t="s">
        <v>527</v>
      </c>
      <c r="E7" s="275"/>
      <c r="F7" s="276">
        <v>1330784.25</v>
      </c>
    </row>
    <row r="8" spans="2:6" ht="24" customHeight="1">
      <c r="B8" s="25" t="s">
        <v>421</v>
      </c>
      <c r="E8" s="46"/>
      <c r="F8" s="277"/>
    </row>
    <row r="9" spans="2:6" ht="18.75">
      <c r="B9" s="277" t="s">
        <v>654</v>
      </c>
      <c r="C9" s="278"/>
      <c r="D9" s="279" t="s">
        <v>20</v>
      </c>
      <c r="E9" s="46"/>
      <c r="F9" s="277"/>
    </row>
    <row r="10" spans="2:6" ht="21" customHeight="1">
      <c r="B10" s="283"/>
      <c r="E10" s="46"/>
      <c r="F10" s="281">
        <f>D10</f>
        <v>0</v>
      </c>
    </row>
    <row r="11" spans="2:6" ht="21" customHeight="1">
      <c r="B11" s="283"/>
      <c r="E11" s="46"/>
      <c r="F11" s="281">
        <f>D11</f>
        <v>0</v>
      </c>
    </row>
    <row r="12" spans="2:6" ht="21" customHeight="1">
      <c r="B12" s="283"/>
      <c r="E12" s="46"/>
      <c r="F12" s="281"/>
    </row>
    <row r="13" spans="2:6" ht="21" customHeight="1">
      <c r="B13" s="283"/>
      <c r="E13" s="46"/>
      <c r="F13" s="281"/>
    </row>
    <row r="14" spans="2:6" ht="21" customHeight="1">
      <c r="B14" s="283"/>
      <c r="E14" s="46"/>
      <c r="F14" s="281"/>
    </row>
    <row r="15" spans="2:6" ht="21" customHeight="1">
      <c r="B15" s="283"/>
      <c r="E15" s="46"/>
      <c r="F15" s="281"/>
    </row>
    <row r="16" spans="2:6" ht="21" customHeight="1">
      <c r="B16" s="283"/>
      <c r="E16" s="46"/>
      <c r="F16" s="281"/>
    </row>
    <row r="17" spans="2:6" ht="21" customHeight="1">
      <c r="B17" s="283"/>
      <c r="E17" s="46"/>
      <c r="F17" s="281"/>
    </row>
    <row r="18" spans="2:6" ht="21" customHeight="1">
      <c r="B18" s="283"/>
      <c r="E18" s="46"/>
      <c r="F18" s="281"/>
    </row>
    <row r="19" spans="2:6" ht="21" customHeight="1">
      <c r="B19" s="283"/>
      <c r="E19" s="46"/>
      <c r="F19" s="281"/>
    </row>
    <row r="20" spans="2:6" ht="21" customHeight="1">
      <c r="B20" s="283"/>
      <c r="E20" s="46"/>
      <c r="F20" s="281"/>
    </row>
    <row r="21" spans="2:6" ht="21" customHeight="1">
      <c r="B21" s="283"/>
      <c r="E21" s="46"/>
      <c r="F21" s="281"/>
    </row>
    <row r="22" spans="2:6" ht="21" customHeight="1">
      <c r="B22" s="283"/>
      <c r="E22" s="46"/>
      <c r="F22" s="281"/>
    </row>
    <row r="23" spans="2:6" ht="21" customHeight="1">
      <c r="B23" s="283"/>
      <c r="E23" s="46"/>
      <c r="F23" s="281"/>
    </row>
    <row r="24" spans="2:6" ht="18.75">
      <c r="B24" s="25" t="s">
        <v>66</v>
      </c>
      <c r="E24" s="46"/>
      <c r="F24" s="277"/>
    </row>
    <row r="25" spans="2:8" s="299" customFormat="1" ht="18.75">
      <c r="B25" s="302"/>
      <c r="C25" s="277"/>
      <c r="D25" s="300"/>
      <c r="E25" s="303"/>
      <c r="F25" s="304"/>
      <c r="H25" s="300"/>
    </row>
    <row r="26" spans="2:6" ht="18.75">
      <c r="B26" s="25" t="s">
        <v>422</v>
      </c>
      <c r="E26" s="46"/>
      <c r="F26" s="277"/>
    </row>
    <row r="27" spans="2:6" ht="18.75">
      <c r="B27" s="25" t="s">
        <v>528</v>
      </c>
      <c r="E27" s="46"/>
      <c r="F27" s="287">
        <f>F7-F10-F12-F14-F15-F16-F17-F11-F13</f>
        <v>1330784.25</v>
      </c>
    </row>
    <row r="28" spans="5:7" ht="11.25" customHeight="1">
      <c r="E28" s="92"/>
      <c r="F28" s="41"/>
      <c r="G28" s="41"/>
    </row>
    <row r="29" spans="2:6" ht="21" customHeight="1">
      <c r="B29" s="274" t="s">
        <v>67</v>
      </c>
      <c r="C29" s="274"/>
      <c r="D29" s="289"/>
      <c r="E29" s="275" t="s">
        <v>69</v>
      </c>
      <c r="F29" s="29"/>
    </row>
    <row r="30" spans="2:6" ht="18.75">
      <c r="B30" s="29" t="s">
        <v>68</v>
      </c>
      <c r="C30" s="29"/>
      <c r="D30" s="264"/>
      <c r="E30" s="46" t="s">
        <v>68</v>
      </c>
      <c r="F30" s="29"/>
    </row>
    <row r="31" spans="2:6" ht="18.75">
      <c r="B31" s="29" t="s">
        <v>423</v>
      </c>
      <c r="C31" s="29"/>
      <c r="D31" s="264"/>
      <c r="E31" s="46" t="s">
        <v>424</v>
      </c>
      <c r="F31" s="29"/>
    </row>
    <row r="32" spans="2:6" ht="18.75">
      <c r="B32" s="29" t="s">
        <v>219</v>
      </c>
      <c r="C32" s="29"/>
      <c r="D32" s="264"/>
      <c r="E32" s="46" t="s">
        <v>425</v>
      </c>
      <c r="F32" s="29"/>
    </row>
    <row r="33" spans="2:6" ht="18.75">
      <c r="B33" s="29" t="s">
        <v>529</v>
      </c>
      <c r="C33" s="29"/>
      <c r="D33" s="264"/>
      <c r="E33" s="46" t="str">
        <f>B33</f>
        <v> วันที่     30  กันยายน   2553</v>
      </c>
      <c r="F33" s="29"/>
    </row>
    <row r="34" spans="2:7" ht="18.75">
      <c r="B34" s="41"/>
      <c r="C34" s="41"/>
      <c r="D34" s="265"/>
      <c r="E34" s="92"/>
      <c r="F34" s="41"/>
      <c r="G34" s="41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1:H29"/>
  <sheetViews>
    <sheetView zoomScalePageLayoutView="0" workbookViewId="0" topLeftCell="A16">
      <selection activeCell="E32" sqref="E32"/>
    </sheetView>
  </sheetViews>
  <sheetFormatPr defaultColWidth="9.00390625" defaultRowHeight="21.75"/>
  <cols>
    <col min="1" max="1" width="2.421875" style="25" customWidth="1"/>
    <col min="2" max="2" width="15.140625" style="25" customWidth="1"/>
    <col min="3" max="3" width="20.421875" style="25" customWidth="1"/>
    <col min="4" max="4" width="12.57421875" style="37" customWidth="1"/>
    <col min="5" max="5" width="10.421875" style="25" customWidth="1"/>
    <col min="6" max="6" width="17.7109375" style="25" customWidth="1"/>
    <col min="7" max="7" width="8.140625" style="25" customWidth="1"/>
    <col min="8" max="8" width="9.57421875" style="37" bestFit="1" customWidth="1"/>
    <col min="9" max="16384" width="9.00390625" style="25" customWidth="1"/>
  </cols>
  <sheetData>
    <row r="1" spans="2:6" ht="10.5" customHeight="1">
      <c r="B1" s="41"/>
      <c r="C1" s="41"/>
      <c r="D1" s="265"/>
      <c r="E1" s="41"/>
      <c r="F1" s="29"/>
    </row>
    <row r="2" spans="2:7" ht="23.25" customHeight="1">
      <c r="B2" s="95" t="s">
        <v>163</v>
      </c>
      <c r="C2" s="95"/>
      <c r="D2" s="273" t="s">
        <v>419</v>
      </c>
      <c r="F2" s="274"/>
      <c r="G2" s="274"/>
    </row>
    <row r="3" spans="4:6" ht="18.75">
      <c r="D3" s="273" t="s">
        <v>432</v>
      </c>
      <c r="E3" s="95"/>
      <c r="F3" s="95"/>
    </row>
    <row r="4" spans="2:4" ht="23.25" customHeight="1">
      <c r="B4" s="95" t="s">
        <v>427</v>
      </c>
      <c r="C4" s="95"/>
      <c r="D4" s="34"/>
    </row>
    <row r="5" spans="4:6" ht="21" customHeight="1">
      <c r="D5" s="273" t="s">
        <v>426</v>
      </c>
      <c r="E5" s="95"/>
      <c r="F5" s="95"/>
    </row>
    <row r="6" spans="2:7" ht="6" customHeight="1">
      <c r="B6" s="41"/>
      <c r="C6" s="41"/>
      <c r="D6" s="44"/>
      <c r="E6" s="41"/>
      <c r="F6" s="41"/>
      <c r="G6" s="41"/>
    </row>
    <row r="7" spans="2:6" ht="22.5" customHeight="1">
      <c r="B7" s="25" t="s">
        <v>524</v>
      </c>
      <c r="E7" s="275"/>
      <c r="F7" s="276">
        <v>8165556.96</v>
      </c>
    </row>
    <row r="8" spans="2:6" ht="20.25" customHeight="1">
      <c r="B8" s="25" t="s">
        <v>421</v>
      </c>
      <c r="E8" s="46"/>
      <c r="F8" s="277"/>
    </row>
    <row r="9" spans="2:6" ht="18.75">
      <c r="B9" s="277" t="s">
        <v>654</v>
      </c>
      <c r="C9" s="278"/>
      <c r="D9" s="279" t="s">
        <v>20</v>
      </c>
      <c r="E9" s="46"/>
      <c r="F9" s="277"/>
    </row>
    <row r="10" spans="2:6" ht="23.25" customHeight="1">
      <c r="B10" s="283"/>
      <c r="E10" s="46"/>
      <c r="F10" s="281">
        <f aca="true" t="shared" si="0" ref="F10:F15">D10</f>
        <v>0</v>
      </c>
    </row>
    <row r="11" spans="2:6" ht="21" customHeight="1">
      <c r="B11" s="283"/>
      <c r="E11" s="46"/>
      <c r="F11" s="281">
        <f t="shared" si="0"/>
        <v>0</v>
      </c>
    </row>
    <row r="12" spans="2:6" ht="21" customHeight="1">
      <c r="B12" s="283"/>
      <c r="E12" s="46"/>
      <c r="F12" s="281">
        <f t="shared" si="0"/>
        <v>0</v>
      </c>
    </row>
    <row r="13" spans="2:6" ht="21" customHeight="1">
      <c r="B13" s="283"/>
      <c r="E13" s="46"/>
      <c r="F13" s="281">
        <f t="shared" si="0"/>
        <v>0</v>
      </c>
    </row>
    <row r="14" spans="2:6" ht="21" customHeight="1">
      <c r="B14" s="283"/>
      <c r="E14" s="46"/>
      <c r="F14" s="281">
        <f t="shared" si="0"/>
        <v>0</v>
      </c>
    </row>
    <row r="15" spans="2:6" ht="21" customHeight="1">
      <c r="B15" s="283"/>
      <c r="E15" s="46"/>
      <c r="F15" s="281">
        <f t="shared" si="0"/>
        <v>0</v>
      </c>
    </row>
    <row r="16" spans="2:6" ht="21" customHeight="1">
      <c r="B16" s="283"/>
      <c r="E16" s="46"/>
      <c r="F16" s="281"/>
    </row>
    <row r="17" spans="2:6" ht="21" customHeight="1">
      <c r="B17" s="283"/>
      <c r="E17" s="46"/>
      <c r="F17" s="281"/>
    </row>
    <row r="18" spans="2:6" ht="21" customHeight="1">
      <c r="B18" s="283"/>
      <c r="E18" s="46"/>
      <c r="F18" s="281"/>
    </row>
    <row r="19" spans="2:6" ht="18.75">
      <c r="B19" s="25" t="s">
        <v>66</v>
      </c>
      <c r="E19" s="46"/>
      <c r="F19" s="277"/>
    </row>
    <row r="20" spans="2:8" s="299" customFormat="1" ht="18.75">
      <c r="B20" s="302"/>
      <c r="C20" s="277"/>
      <c r="D20" s="300"/>
      <c r="E20" s="303"/>
      <c r="F20" s="304"/>
      <c r="H20" s="300"/>
    </row>
    <row r="21" spans="2:6" ht="18.75">
      <c r="B21" s="25" t="s">
        <v>422</v>
      </c>
      <c r="E21" s="46"/>
      <c r="F21" s="277"/>
    </row>
    <row r="22" spans="2:6" ht="18.75">
      <c r="B22" s="25" t="s">
        <v>525</v>
      </c>
      <c r="E22" s="46"/>
      <c r="F22" s="287">
        <f>F7-F10</f>
        <v>8165556.96</v>
      </c>
    </row>
    <row r="23" spans="5:7" ht="11.25" customHeight="1">
      <c r="E23" s="92"/>
      <c r="F23" s="41"/>
      <c r="G23" s="41"/>
    </row>
    <row r="24" spans="2:6" ht="21" customHeight="1">
      <c r="B24" s="274" t="s">
        <v>67</v>
      </c>
      <c r="C24" s="274"/>
      <c r="D24" s="289"/>
      <c r="E24" s="275" t="s">
        <v>69</v>
      </c>
      <c r="F24" s="29"/>
    </row>
    <row r="25" spans="2:6" ht="18.75">
      <c r="B25" s="29" t="s">
        <v>68</v>
      </c>
      <c r="C25" s="29"/>
      <c r="D25" s="264"/>
      <c r="E25" s="46" t="s">
        <v>68</v>
      </c>
      <c r="F25" s="29"/>
    </row>
    <row r="26" spans="2:6" ht="18.75">
      <c r="B26" s="29" t="s">
        <v>423</v>
      </c>
      <c r="C26" s="29"/>
      <c r="D26" s="264"/>
      <c r="E26" s="46" t="s">
        <v>424</v>
      </c>
      <c r="F26" s="29"/>
    </row>
    <row r="27" spans="2:6" ht="18.75">
      <c r="B27" s="29" t="s">
        <v>219</v>
      </c>
      <c r="C27" s="29"/>
      <c r="D27" s="264"/>
      <c r="E27" s="46" t="s">
        <v>425</v>
      </c>
      <c r="F27" s="29"/>
    </row>
    <row r="28" spans="2:6" ht="18.75">
      <c r="B28" s="29" t="s">
        <v>526</v>
      </c>
      <c r="C28" s="29"/>
      <c r="D28" s="264"/>
      <c r="E28" s="46" t="str">
        <f>B28</f>
        <v> วันที่   30  กันยายน   2553</v>
      </c>
      <c r="F28" s="29"/>
    </row>
    <row r="29" spans="2:7" ht="18.75">
      <c r="B29" s="41"/>
      <c r="C29" s="41"/>
      <c r="D29" s="265"/>
      <c r="E29" s="92"/>
      <c r="F29" s="41"/>
      <c r="G29" s="41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B1:M208"/>
  <sheetViews>
    <sheetView zoomScalePageLayoutView="0" workbookViewId="0" topLeftCell="A28">
      <selection activeCell="E55" sqref="E55"/>
    </sheetView>
  </sheetViews>
  <sheetFormatPr defaultColWidth="9.00390625" defaultRowHeight="21.75"/>
  <cols>
    <col min="1" max="1" width="2.421875" style="25" customWidth="1"/>
    <col min="2" max="3" width="18.7109375" style="25" customWidth="1"/>
    <col min="4" max="4" width="14.28125" style="37" customWidth="1"/>
    <col min="5" max="5" width="16.00390625" style="25" customWidth="1"/>
    <col min="6" max="6" width="14.421875" style="25" customWidth="1"/>
    <col min="7" max="7" width="11.28125" style="25" customWidth="1"/>
    <col min="8" max="8" width="9.57421875" style="37" bestFit="1" customWidth="1"/>
    <col min="9" max="9" width="9.00390625" style="25" customWidth="1"/>
    <col min="10" max="10" width="17.8515625" style="25" customWidth="1"/>
    <col min="11" max="16384" width="9.00390625" style="25" customWidth="1"/>
  </cols>
  <sheetData>
    <row r="1" spans="2:6" ht="10.5" customHeight="1">
      <c r="B1" s="41"/>
      <c r="C1" s="41"/>
      <c r="D1" s="265"/>
      <c r="E1" s="41"/>
      <c r="F1" s="29"/>
    </row>
    <row r="2" spans="2:7" ht="25.5" customHeight="1">
      <c r="B2" s="95" t="s">
        <v>163</v>
      </c>
      <c r="C2" s="95"/>
      <c r="D2" s="298"/>
      <c r="F2" s="274"/>
      <c r="G2" s="274"/>
    </row>
    <row r="3" spans="4:6" ht="18.75">
      <c r="D3" s="273" t="s">
        <v>164</v>
      </c>
      <c r="E3" s="95"/>
      <c r="F3" s="95"/>
    </row>
    <row r="4" spans="2:4" ht="21.75" customHeight="1">
      <c r="B4" s="95" t="s">
        <v>434</v>
      </c>
      <c r="C4" s="95"/>
      <c r="D4" s="34"/>
    </row>
    <row r="5" spans="4:6" ht="21" customHeight="1">
      <c r="D5" s="273" t="s">
        <v>165</v>
      </c>
      <c r="E5" s="95"/>
      <c r="F5" s="95"/>
    </row>
    <row r="6" spans="2:7" ht="6" customHeight="1">
      <c r="B6" s="41"/>
      <c r="C6" s="41"/>
      <c r="D6" s="44"/>
      <c r="E6" s="41"/>
      <c r="F6" s="41"/>
      <c r="G6" s="41"/>
    </row>
    <row r="7" spans="2:6" ht="23.25" customHeight="1">
      <c r="B7" s="25" t="s">
        <v>522</v>
      </c>
      <c r="E7" s="275"/>
      <c r="F7" s="276">
        <v>1788069.47</v>
      </c>
    </row>
    <row r="8" spans="2:6" ht="25.5" customHeight="1">
      <c r="B8" s="25" t="s">
        <v>64</v>
      </c>
      <c r="E8" s="46"/>
      <c r="F8" s="277"/>
    </row>
    <row r="9" spans="2:6" ht="21.75" customHeight="1">
      <c r="B9" s="277" t="s">
        <v>650</v>
      </c>
      <c r="C9" s="278" t="s">
        <v>65</v>
      </c>
      <c r="D9" s="279" t="s">
        <v>20</v>
      </c>
      <c r="E9" s="46"/>
      <c r="F9" s="277"/>
    </row>
    <row r="10" spans="2:6" ht="21" customHeight="1">
      <c r="B10" s="280"/>
      <c r="C10" s="280"/>
      <c r="E10" s="46"/>
      <c r="F10" s="281">
        <f>D10</f>
        <v>0</v>
      </c>
    </row>
    <row r="11" spans="2:6" ht="18.75">
      <c r="B11" s="95" t="s">
        <v>66</v>
      </c>
      <c r="E11" s="46"/>
      <c r="F11" s="277"/>
    </row>
    <row r="12" spans="2:6" ht="18.75">
      <c r="B12" s="278" t="s">
        <v>26</v>
      </c>
      <c r="C12" s="278" t="s">
        <v>19</v>
      </c>
      <c r="D12" s="282" t="s">
        <v>20</v>
      </c>
      <c r="E12" s="46"/>
      <c r="F12" s="277"/>
    </row>
    <row r="13" spans="2:6" ht="18.75">
      <c r="B13" s="280">
        <v>19624</v>
      </c>
      <c r="C13" s="277">
        <v>4366012</v>
      </c>
      <c r="D13" s="284">
        <v>1920</v>
      </c>
      <c r="E13" s="46"/>
      <c r="F13" s="285">
        <f aca="true" t="shared" si="0" ref="F13:F27">D13</f>
        <v>1920</v>
      </c>
    </row>
    <row r="14" spans="2:6" ht="18.75">
      <c r="B14" s="280">
        <v>19631</v>
      </c>
      <c r="C14" s="277">
        <v>4366013</v>
      </c>
      <c r="D14" s="284">
        <v>117</v>
      </c>
      <c r="E14" s="46"/>
      <c r="F14" s="285">
        <f t="shared" si="0"/>
        <v>117</v>
      </c>
    </row>
    <row r="15" spans="2:6" ht="18.75">
      <c r="B15" s="280"/>
      <c r="C15" s="277">
        <v>4366014</v>
      </c>
      <c r="D15" s="284">
        <v>8660.3</v>
      </c>
      <c r="E15" s="46"/>
      <c r="F15" s="285">
        <f t="shared" si="0"/>
        <v>8660.3</v>
      </c>
    </row>
    <row r="16" spans="2:6" ht="18.75">
      <c r="B16" s="280"/>
      <c r="C16" s="277">
        <v>4366015</v>
      </c>
      <c r="D16" s="284">
        <v>3498</v>
      </c>
      <c r="E16" s="46"/>
      <c r="F16" s="285">
        <f t="shared" si="0"/>
        <v>3498</v>
      </c>
    </row>
    <row r="17" spans="2:6" ht="18.75">
      <c r="B17" s="280"/>
      <c r="C17" s="277">
        <v>4366016</v>
      </c>
      <c r="D17" s="284">
        <v>136100</v>
      </c>
      <c r="E17" s="46"/>
      <c r="F17" s="285">
        <f t="shared" si="0"/>
        <v>136100</v>
      </c>
    </row>
    <row r="18" spans="2:6" ht="18.75">
      <c r="B18" s="280"/>
      <c r="C18" s="277">
        <v>4366018</v>
      </c>
      <c r="D18" s="284">
        <v>7250</v>
      </c>
      <c r="E18" s="46"/>
      <c r="F18" s="285">
        <f t="shared" si="0"/>
        <v>7250</v>
      </c>
    </row>
    <row r="19" spans="2:6" ht="18.75">
      <c r="B19" s="280"/>
      <c r="C19" s="277">
        <v>4366019</v>
      </c>
      <c r="D19" s="284">
        <v>23539</v>
      </c>
      <c r="E19" s="46"/>
      <c r="F19" s="285">
        <f t="shared" si="0"/>
        <v>23539</v>
      </c>
    </row>
    <row r="20" spans="2:8" s="299" customFormat="1" ht="18.75">
      <c r="B20" s="280"/>
      <c r="C20" s="277">
        <v>4366020</v>
      </c>
      <c r="D20" s="284">
        <v>5940</v>
      </c>
      <c r="E20" s="46"/>
      <c r="F20" s="285">
        <f t="shared" si="0"/>
        <v>5940</v>
      </c>
      <c r="H20" s="300"/>
    </row>
    <row r="21" spans="2:8" s="299" customFormat="1" ht="18.75">
      <c r="B21" s="280"/>
      <c r="C21" s="277">
        <v>4366581</v>
      </c>
      <c r="D21" s="284">
        <v>570</v>
      </c>
      <c r="E21" s="46"/>
      <c r="F21" s="285">
        <f t="shared" si="0"/>
        <v>570</v>
      </c>
      <c r="H21" s="300"/>
    </row>
    <row r="22" spans="2:8" s="299" customFormat="1" ht="18.75">
      <c r="B22" s="280"/>
      <c r="C22" s="277">
        <v>4366582</v>
      </c>
      <c r="D22" s="37">
        <v>8184</v>
      </c>
      <c r="E22" s="46"/>
      <c r="F22" s="285">
        <f t="shared" si="0"/>
        <v>8184</v>
      </c>
      <c r="G22" s="25"/>
      <c r="H22" s="300"/>
    </row>
    <row r="23" spans="2:8" s="299" customFormat="1" ht="18.75">
      <c r="B23" s="280"/>
      <c r="C23" s="277">
        <v>4366583</v>
      </c>
      <c r="D23" s="37">
        <v>6860.14</v>
      </c>
      <c r="E23" s="46"/>
      <c r="F23" s="285">
        <f t="shared" si="0"/>
        <v>6860.14</v>
      </c>
      <c r="G23" s="25"/>
      <c r="H23" s="300"/>
    </row>
    <row r="24" spans="2:8" s="299" customFormat="1" ht="18.75">
      <c r="B24" s="280"/>
      <c r="C24" s="277">
        <v>4366584</v>
      </c>
      <c r="D24" s="37">
        <v>127.62</v>
      </c>
      <c r="E24" s="46"/>
      <c r="F24" s="285">
        <f t="shared" si="0"/>
        <v>127.62</v>
      </c>
      <c r="G24" s="25"/>
      <c r="H24" s="300"/>
    </row>
    <row r="25" spans="2:8" s="299" customFormat="1" ht="18.75">
      <c r="B25" s="280"/>
      <c r="C25" s="277">
        <v>4366585</v>
      </c>
      <c r="D25" s="37">
        <v>44128.92</v>
      </c>
      <c r="E25" s="46"/>
      <c r="F25" s="285">
        <f t="shared" si="0"/>
        <v>44128.92</v>
      </c>
      <c r="G25" s="25"/>
      <c r="H25" s="300"/>
    </row>
    <row r="26" spans="2:8" s="299" customFormat="1" ht="18.75">
      <c r="B26" s="280"/>
      <c r="C26" s="277">
        <v>4366586</v>
      </c>
      <c r="D26" s="37">
        <v>28035.51</v>
      </c>
      <c r="E26" s="46"/>
      <c r="F26" s="285">
        <f t="shared" si="0"/>
        <v>28035.51</v>
      </c>
      <c r="G26" s="25"/>
      <c r="H26" s="300"/>
    </row>
    <row r="27" spans="2:8" s="299" customFormat="1" ht="18.75">
      <c r="B27" s="280"/>
      <c r="C27" s="277">
        <v>4366587</v>
      </c>
      <c r="D27" s="37">
        <v>4170</v>
      </c>
      <c r="E27" s="46"/>
      <c r="F27" s="285">
        <f t="shared" si="0"/>
        <v>4170</v>
      </c>
      <c r="G27" s="25"/>
      <c r="H27" s="300"/>
    </row>
    <row r="28" spans="2:8" s="299" customFormat="1" ht="18.75">
      <c r="B28" s="283"/>
      <c r="C28" s="277"/>
      <c r="D28" s="37"/>
      <c r="E28" s="46"/>
      <c r="F28" s="285"/>
      <c r="G28" s="25"/>
      <c r="H28" s="300"/>
    </row>
    <row r="29" spans="2:8" s="299" customFormat="1" ht="18.75">
      <c r="B29" s="283"/>
      <c r="C29" s="277"/>
      <c r="D29" s="37"/>
      <c r="E29" s="46"/>
      <c r="F29" s="285"/>
      <c r="G29" s="25"/>
      <c r="H29" s="300"/>
    </row>
    <row r="30" spans="2:8" s="299" customFormat="1" ht="18.75">
      <c r="B30" s="95" t="s">
        <v>209</v>
      </c>
      <c r="C30" s="277"/>
      <c r="D30" s="37"/>
      <c r="E30" s="46"/>
      <c r="F30" s="285"/>
      <c r="H30" s="300"/>
    </row>
    <row r="31" spans="2:6" ht="18.75">
      <c r="B31" s="301"/>
      <c r="C31" s="301"/>
      <c r="E31" s="46"/>
      <c r="F31" s="285"/>
    </row>
    <row r="32" spans="2:10" ht="18.75">
      <c r="B32" s="25" t="s">
        <v>184</v>
      </c>
      <c r="E32" s="46"/>
      <c r="F32" s="284"/>
      <c r="J32" s="37"/>
    </row>
    <row r="33" spans="2:6" ht="18.75">
      <c r="B33" s="25" t="s">
        <v>185</v>
      </c>
      <c r="E33" s="46"/>
      <c r="F33" s="284">
        <v>0.05</v>
      </c>
    </row>
    <row r="34" spans="5:10" ht="18.75">
      <c r="E34" s="46"/>
      <c r="F34" s="284">
        <v>0</v>
      </c>
      <c r="J34" s="256"/>
    </row>
    <row r="35" spans="2:6" ht="18.75">
      <c r="B35" s="25" t="s">
        <v>653</v>
      </c>
      <c r="D35" s="286"/>
      <c r="E35" s="46"/>
      <c r="F35" s="287">
        <f>F7-F13-F14-F20-F21+F33-F28-F29-F30-F31+F34-F22-F15-F16-F17-F18-F19-F23-F24-F25-F26-F27</f>
        <v>1508969.03</v>
      </c>
    </row>
    <row r="36" spans="5:7" ht="18" customHeight="1">
      <c r="E36" s="92"/>
      <c r="F36" s="288"/>
      <c r="G36" s="41"/>
    </row>
    <row r="37" spans="2:6" ht="21" customHeight="1">
      <c r="B37" s="274" t="s">
        <v>67</v>
      </c>
      <c r="C37" s="274"/>
      <c r="D37" s="289"/>
      <c r="E37" s="275" t="s">
        <v>69</v>
      </c>
      <c r="F37" s="29"/>
    </row>
    <row r="38" spans="2:10" ht="18.75">
      <c r="B38" s="29" t="s">
        <v>68</v>
      </c>
      <c r="C38" s="29"/>
      <c r="D38" s="264"/>
      <c r="E38" s="46" t="s">
        <v>68</v>
      </c>
      <c r="F38" s="29"/>
      <c r="J38" s="37"/>
    </row>
    <row r="39" spans="2:10" ht="18.75">
      <c r="B39" s="29" t="s">
        <v>224</v>
      </c>
      <c r="C39" s="29"/>
      <c r="D39" s="264"/>
      <c r="E39" s="46" t="s">
        <v>220</v>
      </c>
      <c r="F39" s="29"/>
      <c r="J39" s="256"/>
    </row>
    <row r="40" spans="2:6" ht="18.75">
      <c r="B40" s="29" t="s">
        <v>219</v>
      </c>
      <c r="C40" s="29"/>
      <c r="D40" s="264"/>
      <c r="E40" s="46" t="s">
        <v>1</v>
      </c>
      <c r="F40" s="29"/>
    </row>
    <row r="41" spans="2:6" ht="18.75">
      <c r="B41" s="29" t="s">
        <v>523</v>
      </c>
      <c r="C41" s="29"/>
      <c r="D41" s="264"/>
      <c r="E41" s="46" t="str">
        <f>B41</f>
        <v>วันที่    30  กันยายน    2553</v>
      </c>
      <c r="F41" s="29"/>
    </row>
    <row r="42" spans="2:7" ht="18.75">
      <c r="B42" s="41"/>
      <c r="C42" s="41"/>
      <c r="D42" s="265"/>
      <c r="E42" s="92"/>
      <c r="F42" s="41"/>
      <c r="G42" s="41"/>
    </row>
    <row r="208" ht="18.75">
      <c r="M208" s="25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2:K26"/>
  <sheetViews>
    <sheetView zoomScalePageLayoutView="0" workbookViewId="0" topLeftCell="A13">
      <selection activeCell="E32" sqref="E32"/>
    </sheetView>
  </sheetViews>
  <sheetFormatPr defaultColWidth="8.8515625" defaultRowHeight="21.75"/>
  <cols>
    <col min="1" max="1" width="8.00390625" style="291" customWidth="1"/>
    <col min="2" max="2" width="8.8515625" style="146" customWidth="1"/>
    <col min="3" max="3" width="15.421875" style="146" customWidth="1"/>
    <col min="4" max="4" width="16.8515625" style="146" customWidth="1"/>
    <col min="5" max="5" width="19.140625" style="293" customWidth="1"/>
    <col min="6" max="6" width="2.57421875" style="146" customWidth="1"/>
    <col min="7" max="7" width="19.7109375" style="293" customWidth="1"/>
    <col min="8" max="16384" width="8.8515625" style="146" customWidth="1"/>
  </cols>
  <sheetData>
    <row r="2" spans="1:8" ht="21">
      <c r="A2" s="387" t="s">
        <v>201</v>
      </c>
      <c r="B2" s="387"/>
      <c r="C2" s="387"/>
      <c r="D2" s="387"/>
      <c r="E2" s="387"/>
      <c r="F2" s="387"/>
      <c r="G2" s="387"/>
      <c r="H2" s="290"/>
    </row>
    <row r="3" spans="1:8" ht="21">
      <c r="A3" s="387" t="s">
        <v>534</v>
      </c>
      <c r="B3" s="387"/>
      <c r="C3" s="387"/>
      <c r="D3" s="387"/>
      <c r="E3" s="387"/>
      <c r="F3" s="387"/>
      <c r="G3" s="387"/>
      <c r="H3" s="290"/>
    </row>
    <row r="4" spans="2:5" ht="21">
      <c r="B4" s="146" t="s">
        <v>385</v>
      </c>
      <c r="E4" s="292">
        <v>3775252.57</v>
      </c>
    </row>
    <row r="5" spans="1:5" ht="21">
      <c r="A5" s="294" t="s">
        <v>386</v>
      </c>
      <c r="B5" s="146" t="s">
        <v>387</v>
      </c>
      <c r="E5" s="295">
        <v>22480</v>
      </c>
    </row>
    <row r="6" spans="1:11" ht="21">
      <c r="A6" s="294"/>
      <c r="E6" s="292">
        <f>E4-E5</f>
        <v>3752772.57</v>
      </c>
      <c r="K6" s="291"/>
    </row>
    <row r="7" spans="1:5" ht="21">
      <c r="A7" s="294" t="s">
        <v>386</v>
      </c>
      <c r="B7" s="146" t="s">
        <v>390</v>
      </c>
      <c r="E7" s="295">
        <v>22480</v>
      </c>
    </row>
    <row r="8" spans="1:5" ht="21">
      <c r="A8" s="294"/>
      <c r="E8" s="292">
        <f>E6-E7</f>
        <v>3730292.57</v>
      </c>
    </row>
    <row r="9" spans="1:5" ht="21">
      <c r="A9" s="294" t="s">
        <v>413</v>
      </c>
      <c r="B9" s="146" t="s">
        <v>134</v>
      </c>
      <c r="E9" s="295">
        <v>928677.27</v>
      </c>
    </row>
    <row r="10" spans="1:5" ht="21">
      <c r="A10" s="294"/>
      <c r="E10" s="292">
        <f>E8+E9</f>
        <v>4658969.84</v>
      </c>
    </row>
    <row r="11" spans="1:5" ht="21">
      <c r="A11" s="294" t="s">
        <v>435</v>
      </c>
      <c r="B11" s="146" t="s">
        <v>436</v>
      </c>
      <c r="E11" s="293">
        <v>268680</v>
      </c>
    </row>
    <row r="12" spans="1:5" ht="21">
      <c r="A12" s="294" t="s">
        <v>413</v>
      </c>
      <c r="B12" s="146" t="s">
        <v>437</v>
      </c>
      <c r="E12" s="292">
        <v>0.01</v>
      </c>
    </row>
    <row r="13" spans="1:5" ht="21">
      <c r="A13" s="294"/>
      <c r="E13" s="296">
        <f>E10-E11+E12</f>
        <v>4390289.85</v>
      </c>
    </row>
    <row r="14" spans="1:5" ht="21">
      <c r="A14" s="291" t="s">
        <v>435</v>
      </c>
      <c r="B14" s="146" t="s">
        <v>451</v>
      </c>
      <c r="E14" s="295">
        <v>378000</v>
      </c>
    </row>
    <row r="15" ht="21">
      <c r="E15" s="292">
        <f>E13-E14</f>
        <v>4012289.8499999996</v>
      </c>
    </row>
    <row r="16" spans="1:5" ht="21">
      <c r="A16" s="291" t="s">
        <v>413</v>
      </c>
      <c r="B16" s="146" t="s">
        <v>8</v>
      </c>
      <c r="E16" s="146"/>
    </row>
    <row r="17" spans="2:5" ht="21">
      <c r="B17" s="146" t="s">
        <v>9</v>
      </c>
      <c r="E17" s="295">
        <v>69225.95</v>
      </c>
    </row>
    <row r="18" ht="21">
      <c r="E18" s="292">
        <f>E15+E17</f>
        <v>4081515.8</v>
      </c>
    </row>
    <row r="19" spans="1:5" ht="21">
      <c r="A19" s="291" t="s">
        <v>435</v>
      </c>
      <c r="B19" s="146" t="s">
        <v>7</v>
      </c>
      <c r="E19" s="295">
        <v>734823.42</v>
      </c>
    </row>
    <row r="20" ht="21">
      <c r="E20" s="296">
        <f>E18-E19</f>
        <v>3346692.38</v>
      </c>
    </row>
    <row r="21" spans="1:5" ht="21">
      <c r="A21" s="291" t="s">
        <v>435</v>
      </c>
      <c r="B21" s="146" t="s">
        <v>536</v>
      </c>
      <c r="E21" s="295">
        <v>269000</v>
      </c>
    </row>
    <row r="22" ht="21">
      <c r="E22" s="292">
        <f>E20-E21</f>
        <v>3077692.38</v>
      </c>
    </row>
    <row r="23" spans="1:5" ht="21">
      <c r="A23" s="291" t="s">
        <v>435</v>
      </c>
      <c r="B23" s="146" t="s">
        <v>535</v>
      </c>
      <c r="E23" s="295">
        <v>442506.28</v>
      </c>
    </row>
    <row r="24" ht="21">
      <c r="E24" s="292">
        <f>E22-E23</f>
        <v>2635186.0999999996</v>
      </c>
    </row>
    <row r="25" spans="1:5" ht="21">
      <c r="A25" s="291" t="s">
        <v>413</v>
      </c>
      <c r="B25" s="146" t="s">
        <v>548</v>
      </c>
      <c r="E25" s="295">
        <v>292910</v>
      </c>
    </row>
    <row r="26" ht="21.75" thickBot="1">
      <c r="E26" s="297">
        <f>E24+E25</f>
        <v>2928096.0999999996</v>
      </c>
    </row>
    <row r="27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B1:G15"/>
  <sheetViews>
    <sheetView zoomScalePageLayoutView="0" workbookViewId="0" topLeftCell="A1">
      <selection activeCell="D21" sqref="D21"/>
    </sheetView>
  </sheetViews>
  <sheetFormatPr defaultColWidth="9.140625" defaultRowHeight="21.75"/>
  <cols>
    <col min="1" max="1" width="7.00390625" style="25" customWidth="1"/>
    <col min="2" max="2" width="8.140625" style="25" customWidth="1"/>
    <col min="3" max="3" width="45.421875" style="25" customWidth="1"/>
    <col min="4" max="4" width="12.7109375" style="37" customWidth="1"/>
    <col min="5" max="16384" width="9.140625" style="25" customWidth="1"/>
  </cols>
  <sheetData>
    <row r="1" spans="2:7" ht="18.75">
      <c r="B1" s="407" t="s">
        <v>136</v>
      </c>
      <c r="C1" s="407"/>
      <c r="D1" s="407"/>
      <c r="E1" s="305"/>
      <c r="F1" s="305"/>
      <c r="G1" s="305"/>
    </row>
    <row r="2" spans="2:7" ht="18.75">
      <c r="B2" s="407" t="s">
        <v>230</v>
      </c>
      <c r="C2" s="407"/>
      <c r="D2" s="407"/>
      <c r="E2" s="305"/>
      <c r="F2" s="305"/>
      <c r="G2" s="305"/>
    </row>
    <row r="3" spans="2:7" ht="18.75">
      <c r="B3" s="407" t="s">
        <v>537</v>
      </c>
      <c r="C3" s="407"/>
      <c r="D3" s="407"/>
      <c r="E3" s="305"/>
      <c r="F3" s="305"/>
      <c r="G3" s="305"/>
    </row>
    <row r="5" spans="2:4" ht="18.75">
      <c r="B5" s="27" t="s">
        <v>231</v>
      </c>
      <c r="C5" s="27" t="s">
        <v>31</v>
      </c>
      <c r="D5" s="306" t="s">
        <v>20</v>
      </c>
    </row>
    <row r="6" spans="2:4" ht="18.75">
      <c r="B6" s="27">
        <v>1</v>
      </c>
      <c r="C6" s="307" t="s">
        <v>538</v>
      </c>
      <c r="D6" s="308">
        <v>175000</v>
      </c>
    </row>
    <row r="7" spans="2:4" ht="18.75">
      <c r="B7" s="27">
        <v>2</v>
      </c>
      <c r="C7" s="307" t="s">
        <v>539</v>
      </c>
      <c r="D7" s="308">
        <v>267506.28</v>
      </c>
    </row>
    <row r="8" spans="2:4" ht="18.75">
      <c r="B8" s="27"/>
      <c r="C8" s="307"/>
      <c r="D8" s="308"/>
    </row>
    <row r="9" spans="2:4" ht="18.75">
      <c r="B9" s="27"/>
      <c r="C9" s="307"/>
      <c r="D9" s="308"/>
    </row>
    <row r="10" spans="2:4" ht="18.75">
      <c r="B10" s="27"/>
      <c r="C10" s="307"/>
      <c r="D10" s="308"/>
    </row>
    <row r="11" spans="2:4" ht="18.75">
      <c r="B11" s="27"/>
      <c r="C11" s="309"/>
      <c r="D11" s="308"/>
    </row>
    <row r="12" spans="2:4" ht="18.75">
      <c r="B12" s="27"/>
      <c r="C12" s="307"/>
      <c r="D12" s="308"/>
    </row>
    <row r="13" spans="2:4" ht="18.75">
      <c r="B13" s="27"/>
      <c r="C13" s="307"/>
      <c r="D13" s="308"/>
    </row>
    <row r="14" spans="2:4" ht="18.75">
      <c r="B14" s="27"/>
      <c r="C14" s="307"/>
      <c r="D14" s="308"/>
    </row>
    <row r="15" spans="2:4" ht="18.75">
      <c r="B15" s="382" t="s">
        <v>83</v>
      </c>
      <c r="C15" s="368"/>
      <c r="D15" s="308">
        <f>SUM(D6:D13)</f>
        <v>442506.28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E24"/>
  <sheetViews>
    <sheetView zoomScalePageLayoutView="0" workbookViewId="0" topLeftCell="A10">
      <selection activeCell="D21" sqref="D21"/>
    </sheetView>
  </sheetViews>
  <sheetFormatPr defaultColWidth="8.8515625" defaultRowHeight="21.75"/>
  <cols>
    <col min="1" max="1" width="8.7109375" style="277" customWidth="1"/>
    <col min="2" max="2" width="68.57421875" style="25" customWidth="1"/>
    <col min="3" max="3" width="12.140625" style="25" customWidth="1"/>
    <col min="4" max="4" width="5.140625" style="355" customWidth="1"/>
    <col min="5" max="5" width="9.28125" style="25" customWidth="1"/>
    <col min="6" max="16384" width="8.8515625" style="25" customWidth="1"/>
  </cols>
  <sheetData>
    <row r="1" spans="1:5" ht="23.25">
      <c r="A1" s="366" t="s">
        <v>193</v>
      </c>
      <c r="B1" s="366"/>
      <c r="C1" s="366"/>
      <c r="D1" s="366"/>
      <c r="E1" s="366"/>
    </row>
    <row r="2" spans="1:5" ht="23.25">
      <c r="A2" s="366" t="s">
        <v>550</v>
      </c>
      <c r="B2" s="366"/>
      <c r="C2" s="366"/>
      <c r="D2" s="366"/>
      <c r="E2" s="366"/>
    </row>
    <row r="3" spans="1:5" ht="23.25">
      <c r="A3" s="366" t="s">
        <v>551</v>
      </c>
      <c r="B3" s="366"/>
      <c r="C3" s="366"/>
      <c r="D3" s="366"/>
      <c r="E3" s="366"/>
    </row>
    <row r="5" spans="1:5" ht="18.75">
      <c r="A5" s="408" t="s">
        <v>552</v>
      </c>
      <c r="B5" s="408" t="s">
        <v>194</v>
      </c>
      <c r="C5" s="408" t="s">
        <v>553</v>
      </c>
      <c r="D5" s="408"/>
      <c r="E5" s="408" t="s">
        <v>195</v>
      </c>
    </row>
    <row r="6" spans="1:5" ht="18.75">
      <c r="A6" s="409"/>
      <c r="B6" s="409"/>
      <c r="C6" s="409"/>
      <c r="D6" s="409"/>
      <c r="E6" s="409"/>
    </row>
    <row r="7" spans="1:5" ht="18.75">
      <c r="A7" s="326" t="s">
        <v>560</v>
      </c>
      <c r="B7" s="327" t="s">
        <v>554</v>
      </c>
      <c r="C7" s="328"/>
      <c r="D7" s="329"/>
      <c r="E7" s="326"/>
    </row>
    <row r="8" spans="1:5" ht="18.75">
      <c r="A8" s="326"/>
      <c r="B8" s="330" t="s">
        <v>555</v>
      </c>
      <c r="C8" s="331"/>
      <c r="D8" s="329"/>
      <c r="E8" s="326"/>
    </row>
    <row r="9" spans="1:5" ht="18.75">
      <c r="A9" s="325"/>
      <c r="B9" s="332" t="s">
        <v>556</v>
      </c>
      <c r="C9" s="333">
        <v>362667</v>
      </c>
      <c r="D9" s="334">
        <v>0</v>
      </c>
      <c r="E9" s="325"/>
    </row>
    <row r="10" spans="1:5" ht="18.75">
      <c r="A10" s="335" t="s">
        <v>561</v>
      </c>
      <c r="B10" s="336" t="s">
        <v>557</v>
      </c>
      <c r="C10" s="337"/>
      <c r="D10" s="338"/>
      <c r="E10" s="335"/>
    </row>
    <row r="11" spans="1:5" ht="18.75">
      <c r="A11" s="326"/>
      <c r="B11" s="330" t="s">
        <v>555</v>
      </c>
      <c r="C11" s="331"/>
      <c r="D11" s="329"/>
      <c r="E11" s="326"/>
    </row>
    <row r="12" spans="1:5" ht="18.75">
      <c r="A12" s="325"/>
      <c r="B12" s="332" t="s">
        <v>556</v>
      </c>
      <c r="C12" s="333">
        <v>190780</v>
      </c>
      <c r="D12" s="334">
        <v>0</v>
      </c>
      <c r="E12" s="325"/>
    </row>
    <row r="13" spans="1:5" ht="18.75">
      <c r="A13" s="339" t="s">
        <v>562</v>
      </c>
      <c r="B13" s="340" t="s">
        <v>558</v>
      </c>
      <c r="C13" s="341"/>
      <c r="D13" s="342"/>
      <c r="E13" s="343"/>
    </row>
    <row r="14" spans="1:5" ht="18.75">
      <c r="A14" s="344"/>
      <c r="B14" s="345" t="s">
        <v>555</v>
      </c>
      <c r="C14" s="346"/>
      <c r="D14" s="347"/>
      <c r="E14" s="348"/>
    </row>
    <row r="15" spans="1:5" ht="18.75">
      <c r="A15" s="349"/>
      <c r="B15" s="332" t="s">
        <v>556</v>
      </c>
      <c r="C15" s="350">
        <v>120360</v>
      </c>
      <c r="D15" s="351">
        <v>0</v>
      </c>
      <c r="E15" s="352"/>
    </row>
    <row r="16" spans="1:5" ht="18.75">
      <c r="A16" s="339" t="s">
        <v>563</v>
      </c>
      <c r="B16" s="340" t="s">
        <v>559</v>
      </c>
      <c r="C16" s="341"/>
      <c r="D16" s="342"/>
      <c r="E16" s="343"/>
    </row>
    <row r="17" spans="1:5" ht="18.75">
      <c r="A17" s="344"/>
      <c r="B17" s="345" t="s">
        <v>555</v>
      </c>
      <c r="C17" s="346"/>
      <c r="D17" s="347"/>
      <c r="E17" s="348"/>
    </row>
    <row r="18" spans="1:5" ht="18.75">
      <c r="A18" s="348"/>
      <c r="B18" s="332" t="s">
        <v>556</v>
      </c>
      <c r="C18" s="346">
        <v>28170</v>
      </c>
      <c r="D18" s="347">
        <v>0</v>
      </c>
      <c r="E18" s="352"/>
    </row>
    <row r="19" spans="1:4" ht="19.5" thickBot="1">
      <c r="A19" s="312"/>
      <c r="B19" s="249" t="s">
        <v>196</v>
      </c>
      <c r="C19" s="353">
        <f>SUM(C7:C18)</f>
        <v>701977</v>
      </c>
      <c r="D19" s="354">
        <v>0</v>
      </c>
    </row>
    <row r="20" ht="19.5" thickTop="1"/>
    <row r="21" ht="18.75">
      <c r="A21" s="301"/>
    </row>
    <row r="22" ht="18.75">
      <c r="A22" s="301"/>
    </row>
    <row r="23" spans="1:2" ht="18.75">
      <c r="A23" s="301"/>
      <c r="B23" s="356"/>
    </row>
    <row r="24" ht="18.75">
      <c r="A24" s="30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B1:N19"/>
  <sheetViews>
    <sheetView zoomScale="85" zoomScaleNormal="85" zoomScalePageLayoutView="0" workbookViewId="0" topLeftCell="A1">
      <selection activeCell="J21" sqref="J21"/>
    </sheetView>
  </sheetViews>
  <sheetFormatPr defaultColWidth="9.140625" defaultRowHeight="21.75"/>
  <cols>
    <col min="1" max="1" width="3.00390625" style="25" customWidth="1"/>
    <col min="2" max="2" width="44.140625" style="25" customWidth="1"/>
    <col min="3" max="6" width="15.00390625" style="25" customWidth="1"/>
    <col min="7" max="7" width="40.00390625" style="25" customWidth="1"/>
    <col min="8" max="8" width="8.421875" style="25" customWidth="1"/>
    <col min="9" max="9" width="33.140625" style="25" customWidth="1"/>
    <col min="10" max="11" width="21.00390625" style="37" customWidth="1"/>
    <col min="12" max="13" width="19.00390625" style="37" customWidth="1"/>
    <col min="14" max="14" width="19.00390625" style="25" customWidth="1"/>
    <col min="15" max="16384" width="9.140625" style="25" customWidth="1"/>
  </cols>
  <sheetData>
    <row r="1" spans="2:14" ht="21">
      <c r="B1" s="387" t="s">
        <v>136</v>
      </c>
      <c r="C1" s="387"/>
      <c r="D1" s="387"/>
      <c r="E1" s="387"/>
      <c r="F1" s="387"/>
      <c r="G1" s="387"/>
      <c r="H1" s="57"/>
      <c r="I1" s="387" t="s">
        <v>136</v>
      </c>
      <c r="J1" s="387"/>
      <c r="K1" s="387"/>
      <c r="L1" s="387"/>
      <c r="M1" s="387"/>
      <c r="N1" s="387"/>
    </row>
    <row r="2" spans="2:14" ht="21">
      <c r="B2" s="387" t="s">
        <v>416</v>
      </c>
      <c r="C2" s="387"/>
      <c r="D2" s="387"/>
      <c r="E2" s="387"/>
      <c r="F2" s="387"/>
      <c r="G2" s="387"/>
      <c r="H2" s="57"/>
      <c r="I2" s="387" t="s">
        <v>565</v>
      </c>
      <c r="J2" s="387"/>
      <c r="K2" s="387"/>
      <c r="L2" s="387"/>
      <c r="M2" s="387"/>
      <c r="N2" s="387"/>
    </row>
    <row r="3" spans="2:14" ht="21">
      <c r="B3" s="387" t="s">
        <v>566</v>
      </c>
      <c r="C3" s="387"/>
      <c r="D3" s="387"/>
      <c r="E3" s="387"/>
      <c r="F3" s="387"/>
      <c r="G3" s="387"/>
      <c r="H3" s="57"/>
      <c r="I3" s="387" t="s">
        <v>566</v>
      </c>
      <c r="J3" s="387"/>
      <c r="K3" s="387"/>
      <c r="L3" s="387"/>
      <c r="M3" s="387"/>
      <c r="N3" s="387"/>
    </row>
    <row r="4" ht="12" customHeight="1"/>
    <row r="5" spans="2:14" ht="18.75">
      <c r="B5" s="310" t="s">
        <v>414</v>
      </c>
      <c r="C5" s="311" t="s">
        <v>20</v>
      </c>
      <c r="D5" s="312" t="s">
        <v>415</v>
      </c>
      <c r="E5" s="311" t="s">
        <v>204</v>
      </c>
      <c r="F5" s="410" t="s">
        <v>195</v>
      </c>
      <c r="G5" s="411"/>
      <c r="H5" s="30"/>
      <c r="I5" s="412" t="s">
        <v>194</v>
      </c>
      <c r="J5" s="413" t="s">
        <v>20</v>
      </c>
      <c r="K5" s="413"/>
      <c r="L5" s="414" t="s">
        <v>415</v>
      </c>
      <c r="M5" s="414" t="s">
        <v>204</v>
      </c>
      <c r="N5" s="415" t="s">
        <v>195</v>
      </c>
    </row>
    <row r="6" spans="2:14" ht="18.75">
      <c r="B6" s="313"/>
      <c r="C6" s="314"/>
      <c r="D6" s="315"/>
      <c r="E6" s="314"/>
      <c r="F6" s="313"/>
      <c r="G6" s="93"/>
      <c r="H6" s="29"/>
      <c r="I6" s="412"/>
      <c r="J6" s="306" t="s">
        <v>567</v>
      </c>
      <c r="K6" s="316" t="s">
        <v>568</v>
      </c>
      <c r="L6" s="414"/>
      <c r="M6" s="414"/>
      <c r="N6" s="415"/>
    </row>
    <row r="7" spans="2:14" ht="18.75">
      <c r="B7" s="46" t="s">
        <v>572</v>
      </c>
      <c r="C7" s="35">
        <v>1044000</v>
      </c>
      <c r="D7" s="264">
        <v>1036500</v>
      </c>
      <c r="E7" s="35">
        <f>C7-D7</f>
        <v>7500</v>
      </c>
      <c r="F7" s="46" t="s">
        <v>417</v>
      </c>
      <c r="G7" s="47"/>
      <c r="H7" s="29"/>
      <c r="I7" s="317" t="s">
        <v>569</v>
      </c>
      <c r="J7" s="318"/>
      <c r="K7" s="289"/>
      <c r="L7" s="318"/>
      <c r="M7" s="289"/>
      <c r="N7" s="275"/>
    </row>
    <row r="8" spans="2:14" ht="18.75">
      <c r="B8" s="46"/>
      <c r="C8" s="35"/>
      <c r="D8" s="264"/>
      <c r="E8" s="35"/>
      <c r="F8" s="46"/>
      <c r="G8" s="47"/>
      <c r="H8" s="29"/>
      <c r="I8" s="319" t="s">
        <v>570</v>
      </c>
      <c r="J8" s="35"/>
      <c r="K8" s="264"/>
      <c r="L8" s="35"/>
      <c r="M8" s="264"/>
      <c r="N8" s="46"/>
    </row>
    <row r="9" spans="2:14" ht="18.75">
      <c r="B9" s="46"/>
      <c r="C9" s="35"/>
      <c r="D9" s="264"/>
      <c r="E9" s="35"/>
      <c r="F9" s="46"/>
      <c r="G9" s="47"/>
      <c r="H9" s="29"/>
      <c r="I9" s="47" t="s">
        <v>571</v>
      </c>
      <c r="J9" s="35">
        <v>116346.5</v>
      </c>
      <c r="K9" s="264"/>
      <c r="L9" s="35"/>
      <c r="M9" s="264">
        <f>J9-L9</f>
        <v>116346.5</v>
      </c>
      <c r="N9" s="46"/>
    </row>
    <row r="10" spans="2:14" ht="18.75">
      <c r="B10" s="46"/>
      <c r="C10" s="35"/>
      <c r="D10" s="264"/>
      <c r="E10" s="35"/>
      <c r="F10" s="46"/>
      <c r="G10" s="47"/>
      <c r="H10" s="29"/>
      <c r="I10" s="47"/>
      <c r="J10" s="35"/>
      <c r="K10" s="264"/>
      <c r="L10" s="35"/>
      <c r="M10" s="264"/>
      <c r="N10" s="46"/>
    </row>
    <row r="11" spans="2:14" ht="18.75">
      <c r="B11" s="46"/>
      <c r="C11" s="35"/>
      <c r="D11" s="264"/>
      <c r="E11" s="35"/>
      <c r="F11" s="46"/>
      <c r="G11" s="47"/>
      <c r="H11" s="29"/>
      <c r="I11" s="47"/>
      <c r="J11" s="35"/>
      <c r="K11" s="264"/>
      <c r="L11" s="35"/>
      <c r="M11" s="264"/>
      <c r="N11" s="46"/>
    </row>
    <row r="12" spans="2:14" ht="18.75">
      <c r="B12" s="46"/>
      <c r="C12" s="35"/>
      <c r="D12" s="264"/>
      <c r="E12" s="35"/>
      <c r="F12" s="46"/>
      <c r="G12" s="47"/>
      <c r="H12" s="29"/>
      <c r="I12" s="47" t="s">
        <v>656</v>
      </c>
      <c r="J12" s="35"/>
      <c r="K12" s="264"/>
      <c r="L12" s="35"/>
      <c r="M12" s="264"/>
      <c r="N12" s="46"/>
    </row>
    <row r="13" spans="2:14" ht="18.75">
      <c r="B13" s="46"/>
      <c r="C13" s="35"/>
      <c r="D13" s="264"/>
      <c r="E13" s="35"/>
      <c r="F13" s="46"/>
      <c r="G13" s="47"/>
      <c r="H13" s="29"/>
      <c r="I13" s="47" t="s">
        <v>657</v>
      </c>
      <c r="J13" s="35"/>
      <c r="K13" s="264"/>
      <c r="L13" s="35"/>
      <c r="M13" s="264"/>
      <c r="N13" s="46"/>
    </row>
    <row r="14" spans="2:14" ht="18.75">
      <c r="B14" s="46"/>
      <c r="C14" s="35"/>
      <c r="D14" s="264"/>
      <c r="E14" s="35"/>
      <c r="F14" s="46"/>
      <c r="G14" s="47"/>
      <c r="H14" s="29"/>
      <c r="I14" s="47" t="s">
        <v>658</v>
      </c>
      <c r="J14" s="35"/>
      <c r="K14" s="264"/>
      <c r="L14" s="35"/>
      <c r="M14" s="264"/>
      <c r="N14" s="46"/>
    </row>
    <row r="15" spans="2:14" ht="18.75">
      <c r="B15" s="46"/>
      <c r="C15" s="35"/>
      <c r="D15" s="264"/>
      <c r="E15" s="35" t="s">
        <v>584</v>
      </c>
      <c r="F15" s="92"/>
      <c r="G15" s="93"/>
      <c r="H15" s="29"/>
      <c r="I15" s="47" t="s">
        <v>659</v>
      </c>
      <c r="J15" s="35">
        <v>198998</v>
      </c>
      <c r="K15" s="264"/>
      <c r="L15" s="35"/>
      <c r="M15" s="264">
        <v>198998</v>
      </c>
      <c r="N15" s="46"/>
    </row>
    <row r="16" spans="2:14" ht="19.5" thickBot="1">
      <c r="B16" s="320" t="s">
        <v>418</v>
      </c>
      <c r="C16" s="321">
        <f>SUM(C7:C15)</f>
        <v>1044000</v>
      </c>
      <c r="D16" s="322">
        <f>SUM(D7:D15)</f>
        <v>1036500</v>
      </c>
      <c r="E16" s="39">
        <f>SUM(E7:E15)</f>
        <v>7500</v>
      </c>
      <c r="F16" s="323"/>
      <c r="G16" s="324"/>
      <c r="H16" s="29"/>
      <c r="I16" s="93"/>
      <c r="J16" s="43"/>
      <c r="K16" s="265"/>
      <c r="L16" s="43"/>
      <c r="M16" s="265"/>
      <c r="N16" s="92"/>
    </row>
    <row r="17" spans="10:13" ht="20.25" thickBot="1" thickTop="1">
      <c r="J17" s="100">
        <f>SUM(J9:J16)</f>
        <v>315344.5</v>
      </c>
      <c r="K17" s="100">
        <f>SUM(K9:K16)</f>
        <v>0</v>
      </c>
      <c r="L17" s="100">
        <f>SUM(L9:L16)</f>
        <v>0</v>
      </c>
      <c r="M17" s="100">
        <f>SUM(M9:M16)</f>
        <v>315344.5</v>
      </c>
    </row>
    <row r="18" spans="4:9" ht="19.5" thickTop="1">
      <c r="D18" s="285"/>
      <c r="E18" s="285"/>
      <c r="F18" s="285"/>
      <c r="G18" s="285"/>
      <c r="H18" s="285"/>
      <c r="I18" s="285"/>
    </row>
    <row r="19" spans="2:5" ht="21">
      <c r="B19" s="147"/>
      <c r="C19" s="147"/>
      <c r="D19" s="147"/>
      <c r="E19" s="147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477"/>
  <sheetViews>
    <sheetView view="pageBreakPreview" zoomScaleSheetLayoutView="100" zoomScalePageLayoutView="0" workbookViewId="0" topLeftCell="A79">
      <selection activeCell="C354" sqref="C354"/>
    </sheetView>
  </sheetViews>
  <sheetFormatPr defaultColWidth="9.140625" defaultRowHeight="21.75"/>
  <cols>
    <col min="1" max="1" width="27.8515625" style="25" customWidth="1"/>
    <col min="2" max="2" width="26.421875" style="25" customWidth="1"/>
    <col min="3" max="3" width="8.7109375" style="25" customWidth="1"/>
    <col min="4" max="5" width="19.140625" style="25" customWidth="1"/>
    <col min="6" max="6" width="2.140625" style="25" customWidth="1"/>
    <col min="7" max="16384" width="9.140625" style="25" customWidth="1"/>
  </cols>
  <sheetData>
    <row r="1" spans="1:5" ht="21.75">
      <c r="A1" s="29"/>
      <c r="B1" s="29"/>
      <c r="C1" s="29"/>
      <c r="D1" s="29" t="s">
        <v>496</v>
      </c>
      <c r="E1" s="29"/>
    </row>
    <row r="2" spans="1:5" ht="21.75">
      <c r="A2" s="29"/>
      <c r="B2" s="29"/>
      <c r="C2" s="29"/>
      <c r="D2" s="29" t="s">
        <v>497</v>
      </c>
      <c r="E2" s="29"/>
    </row>
    <row r="3" spans="1:5" ht="27.75">
      <c r="A3" s="381" t="s">
        <v>35</v>
      </c>
      <c r="B3" s="381"/>
      <c r="C3" s="381"/>
      <c r="D3" s="381"/>
      <c r="E3" s="381"/>
    </row>
    <row r="4" spans="1:5" ht="21.75">
      <c r="A4" s="41" t="s">
        <v>34</v>
      </c>
      <c r="B4" s="41"/>
      <c r="C4" s="41"/>
      <c r="D4" s="41"/>
      <c r="E4" s="41"/>
    </row>
    <row r="5" spans="1:5" ht="21.75">
      <c r="A5" s="382" t="s">
        <v>31</v>
      </c>
      <c r="B5" s="368"/>
      <c r="C5" s="26" t="s">
        <v>32</v>
      </c>
      <c r="D5" s="27" t="s">
        <v>27</v>
      </c>
      <c r="E5" s="27" t="s">
        <v>28</v>
      </c>
    </row>
    <row r="6" spans="1:5" ht="21.75">
      <c r="A6" s="87" t="s">
        <v>614</v>
      </c>
      <c r="B6" s="47"/>
      <c r="C6" s="88"/>
      <c r="D6" s="35">
        <v>57.85</v>
      </c>
      <c r="E6" s="35"/>
    </row>
    <row r="7" spans="1:5" ht="21.75">
      <c r="A7" s="87" t="s">
        <v>615</v>
      </c>
      <c r="B7" s="47"/>
      <c r="C7" s="88"/>
      <c r="D7" s="35">
        <v>3.25</v>
      </c>
      <c r="E7" s="35"/>
    </row>
    <row r="8" spans="1:5" ht="21.75">
      <c r="A8" s="87" t="s">
        <v>616</v>
      </c>
      <c r="B8" s="47"/>
      <c r="C8" s="88"/>
      <c r="D8" s="35">
        <v>3.9</v>
      </c>
      <c r="E8" s="35"/>
    </row>
    <row r="9" spans="1:5" ht="21.75">
      <c r="A9" s="87"/>
      <c r="B9" s="47"/>
      <c r="C9" s="88"/>
      <c r="D9" s="35"/>
      <c r="E9" s="35"/>
    </row>
    <row r="10" spans="1:5" ht="21.75">
      <c r="A10" s="89" t="s">
        <v>617</v>
      </c>
      <c r="B10" s="47"/>
      <c r="C10" s="88">
        <v>90</v>
      </c>
      <c r="D10" s="35"/>
      <c r="E10" s="35">
        <v>65</v>
      </c>
    </row>
    <row r="11" spans="1:5" ht="21.75">
      <c r="A11" s="90"/>
      <c r="B11" s="47"/>
      <c r="C11" s="88"/>
      <c r="D11" s="35"/>
      <c r="E11" s="35"/>
    </row>
    <row r="12" spans="1:5" ht="21.75">
      <c r="A12" s="90"/>
      <c r="B12" s="47"/>
      <c r="C12" s="88"/>
      <c r="D12" s="35"/>
      <c r="E12" s="35"/>
    </row>
    <row r="13" spans="1:5" ht="21.75">
      <c r="A13" s="90"/>
      <c r="B13" s="47"/>
      <c r="C13" s="88"/>
      <c r="D13" s="35"/>
      <c r="E13" s="35"/>
    </row>
    <row r="14" spans="1:5" ht="21.75">
      <c r="A14" s="90"/>
      <c r="B14" s="47"/>
      <c r="C14" s="88"/>
      <c r="D14" s="35"/>
      <c r="E14" s="35"/>
    </row>
    <row r="15" spans="1:5" ht="21.75">
      <c r="A15" s="90"/>
      <c r="B15" s="47"/>
      <c r="C15" s="88"/>
      <c r="D15" s="35"/>
      <c r="E15" s="35"/>
    </row>
    <row r="16" spans="1:5" ht="21.75">
      <c r="A16" s="90"/>
      <c r="B16" s="47"/>
      <c r="C16" s="88"/>
      <c r="D16" s="35"/>
      <c r="E16" s="35"/>
    </row>
    <row r="17" spans="1:5" ht="21.75">
      <c r="A17" s="90"/>
      <c r="B17" s="47"/>
      <c r="C17" s="88"/>
      <c r="D17" s="35"/>
      <c r="E17" s="35"/>
    </row>
    <row r="18" spans="1:5" ht="21.75">
      <c r="A18" s="90"/>
      <c r="B18" s="47"/>
      <c r="C18" s="88"/>
      <c r="D18" s="43"/>
      <c r="E18" s="43"/>
    </row>
    <row r="19" spans="1:5" ht="22.5" thickBot="1">
      <c r="A19" s="46"/>
      <c r="B19" s="47"/>
      <c r="C19" s="88"/>
      <c r="D19" s="91">
        <f>SUM(D6:D18)</f>
        <v>65</v>
      </c>
      <c r="E19" s="91">
        <f>SUM(E6:E18)</f>
        <v>65</v>
      </c>
    </row>
    <row r="20" spans="1:5" ht="22.5" thickTop="1">
      <c r="A20" s="46"/>
      <c r="B20" s="47"/>
      <c r="C20" s="88"/>
      <c r="D20" s="35"/>
      <c r="E20" s="35"/>
    </row>
    <row r="21" spans="1:5" ht="21.75">
      <c r="A21" s="46"/>
      <c r="B21" s="47"/>
      <c r="C21" s="88"/>
      <c r="D21" s="35"/>
      <c r="E21" s="35"/>
    </row>
    <row r="22" spans="1:5" ht="21.75">
      <c r="A22" s="92"/>
      <c r="B22" s="93"/>
      <c r="C22" s="94"/>
      <c r="D22" s="43"/>
      <c r="E22" s="43"/>
    </row>
    <row r="23" ht="21.75">
      <c r="A23" s="95" t="s">
        <v>605</v>
      </c>
    </row>
    <row r="24" ht="21.75">
      <c r="A24" s="96" t="s">
        <v>498</v>
      </c>
    </row>
    <row r="25" ht="21.75">
      <c r="A25" s="96" t="s">
        <v>499</v>
      </c>
    </row>
    <row r="26" ht="21.75">
      <c r="A26" s="96"/>
    </row>
    <row r="27" ht="21.75">
      <c r="A27" s="96"/>
    </row>
    <row r="28" ht="21.75">
      <c r="A28" s="96"/>
    </row>
    <row r="29" ht="21.75"/>
    <row r="30" ht="21.75"/>
    <row r="31" spans="1:5" ht="24">
      <c r="A31" s="83" t="s">
        <v>467</v>
      </c>
      <c r="B31" s="383" t="s">
        <v>471</v>
      </c>
      <c r="C31" s="384"/>
      <c r="D31" s="385" t="s">
        <v>0</v>
      </c>
      <c r="E31" s="386"/>
    </row>
    <row r="32" spans="1:5" ht="21.75">
      <c r="A32" s="29"/>
      <c r="B32" s="46"/>
      <c r="C32" s="47"/>
      <c r="D32" s="29"/>
      <c r="E32" s="29"/>
    </row>
    <row r="33" spans="1:5" ht="21.75">
      <c r="A33" s="48" t="s">
        <v>170</v>
      </c>
      <c r="B33" s="372" t="s">
        <v>229</v>
      </c>
      <c r="C33" s="373"/>
      <c r="D33" s="372" t="s">
        <v>170</v>
      </c>
      <c r="E33" s="375"/>
    </row>
    <row r="34" spans="1:5" ht="21.75">
      <c r="A34" s="49" t="s">
        <v>218</v>
      </c>
      <c r="B34" s="357" t="s">
        <v>238</v>
      </c>
      <c r="C34" s="374"/>
      <c r="D34" s="357" t="s">
        <v>218</v>
      </c>
      <c r="E34" s="358"/>
    </row>
    <row r="35" spans="1:5" ht="21.75">
      <c r="A35" s="48"/>
      <c r="B35" s="48"/>
      <c r="C35" s="48"/>
      <c r="D35" s="48"/>
      <c r="E35" s="48"/>
    </row>
    <row r="36" ht="21.75"/>
    <row r="37" ht="21.75"/>
    <row r="38" spans="1:5" ht="21.75">
      <c r="A38" s="29"/>
      <c r="B38" s="29"/>
      <c r="C38" s="29"/>
      <c r="D38" s="29" t="s">
        <v>500</v>
      </c>
      <c r="E38" s="29"/>
    </row>
    <row r="39" spans="1:5" ht="21.75">
      <c r="A39" s="29"/>
      <c r="B39" s="29"/>
      <c r="C39" s="29"/>
      <c r="D39" s="29" t="s">
        <v>501</v>
      </c>
      <c r="E39" s="29"/>
    </row>
    <row r="40" spans="1:5" ht="27.75">
      <c r="A40" s="381" t="s">
        <v>35</v>
      </c>
      <c r="B40" s="381"/>
      <c r="C40" s="381"/>
      <c r="D40" s="381"/>
      <c r="E40" s="381"/>
    </row>
    <row r="41" spans="1:5" ht="21.75">
      <c r="A41" s="41" t="s">
        <v>34</v>
      </c>
      <c r="B41" s="41"/>
      <c r="C41" s="41"/>
      <c r="D41" s="41"/>
      <c r="E41" s="41"/>
    </row>
    <row r="42" spans="1:5" ht="21.75">
      <c r="A42" s="382" t="s">
        <v>31</v>
      </c>
      <c r="B42" s="368"/>
      <c r="C42" s="26" t="s">
        <v>32</v>
      </c>
      <c r="D42" s="27" t="s">
        <v>27</v>
      </c>
      <c r="E42" s="27" t="s">
        <v>28</v>
      </c>
    </row>
    <row r="43" spans="1:5" ht="21.75">
      <c r="A43" s="87" t="s">
        <v>618</v>
      </c>
      <c r="B43" s="47"/>
      <c r="C43" s="88"/>
      <c r="D43" s="35">
        <v>356</v>
      </c>
      <c r="E43" s="35"/>
    </row>
    <row r="44" spans="1:5" ht="21.75">
      <c r="A44" s="87"/>
      <c r="B44" s="47"/>
      <c r="C44" s="88"/>
      <c r="D44" s="35"/>
      <c r="E44" s="35"/>
    </row>
    <row r="45" spans="1:5" ht="21.75">
      <c r="A45" s="89" t="s">
        <v>619</v>
      </c>
      <c r="B45" s="47"/>
      <c r="C45" s="88"/>
      <c r="D45" s="35"/>
      <c r="E45" s="35">
        <v>356</v>
      </c>
    </row>
    <row r="46" spans="1:5" ht="21.75">
      <c r="A46" s="90"/>
      <c r="B46" s="47"/>
      <c r="C46" s="88"/>
      <c r="D46" s="35"/>
      <c r="E46" s="35"/>
    </row>
    <row r="47" spans="1:5" ht="21.75">
      <c r="A47" s="90"/>
      <c r="B47" s="47"/>
      <c r="C47" s="88"/>
      <c r="D47" s="35"/>
      <c r="E47" s="35"/>
    </row>
    <row r="48" spans="1:5" ht="21.75">
      <c r="A48" s="90"/>
      <c r="B48" s="47"/>
      <c r="C48" s="88"/>
      <c r="D48" s="35"/>
      <c r="E48" s="35"/>
    </row>
    <row r="49" spans="1:5" ht="21.75">
      <c r="A49" s="90"/>
      <c r="B49" s="47"/>
      <c r="C49" s="88"/>
      <c r="D49" s="43"/>
      <c r="E49" s="43"/>
    </row>
    <row r="50" spans="1:5" ht="22.5" thickBot="1">
      <c r="A50" s="46"/>
      <c r="B50" s="47"/>
      <c r="C50" s="88"/>
      <c r="D50" s="91">
        <f>SUM(D43:D49)</f>
        <v>356</v>
      </c>
      <c r="E50" s="91">
        <f>SUM(E43:E49)</f>
        <v>356</v>
      </c>
    </row>
    <row r="51" spans="1:5" ht="22.5" thickTop="1">
      <c r="A51" s="46"/>
      <c r="B51" s="47"/>
      <c r="C51" s="88"/>
      <c r="D51" s="35"/>
      <c r="E51" s="35"/>
    </row>
    <row r="52" spans="1:5" ht="21.75">
      <c r="A52" s="92"/>
      <c r="B52" s="93"/>
      <c r="C52" s="94"/>
      <c r="D52" s="43"/>
      <c r="E52" s="43"/>
    </row>
    <row r="53" ht="21.75">
      <c r="A53" s="95" t="s">
        <v>605</v>
      </c>
    </row>
    <row r="54" ht="21.75">
      <c r="A54" s="96" t="s">
        <v>503</v>
      </c>
    </row>
    <row r="55" ht="21.75">
      <c r="A55" s="96" t="s">
        <v>502</v>
      </c>
    </row>
    <row r="56" ht="21.75">
      <c r="A56" s="96" t="s">
        <v>585</v>
      </c>
    </row>
    <row r="57" ht="21.75">
      <c r="A57" s="96" t="s">
        <v>586</v>
      </c>
    </row>
    <row r="58" ht="21.75">
      <c r="A58" s="96" t="s">
        <v>587</v>
      </c>
    </row>
    <row r="59" ht="21.75">
      <c r="A59" s="96" t="s">
        <v>588</v>
      </c>
    </row>
    <row r="60" ht="21.75">
      <c r="A60" s="96" t="s">
        <v>589</v>
      </c>
    </row>
    <row r="61" ht="21.75">
      <c r="A61" s="96" t="s">
        <v>590</v>
      </c>
    </row>
    <row r="62" ht="21.75">
      <c r="A62" s="96"/>
    </row>
    <row r="63" ht="21.75">
      <c r="A63" s="96"/>
    </row>
    <row r="64" ht="21.75"/>
    <row r="65" ht="21.75"/>
    <row r="66" spans="1:5" ht="24">
      <c r="A66" s="97" t="s">
        <v>468</v>
      </c>
      <c r="B66" s="383" t="s">
        <v>471</v>
      </c>
      <c r="C66" s="384"/>
      <c r="D66" s="385" t="s">
        <v>0</v>
      </c>
      <c r="E66" s="386"/>
    </row>
    <row r="67" spans="1:5" ht="21.75">
      <c r="A67" s="29"/>
      <c r="B67" s="46"/>
      <c r="C67" s="47"/>
      <c r="D67" s="29"/>
      <c r="E67" s="29"/>
    </row>
    <row r="68" spans="1:5" ht="21.75">
      <c r="A68" s="48" t="s">
        <v>170</v>
      </c>
      <c r="B68" s="372" t="s">
        <v>229</v>
      </c>
      <c r="C68" s="373"/>
      <c r="D68" s="372" t="s">
        <v>170</v>
      </c>
      <c r="E68" s="375"/>
    </row>
    <row r="69" spans="1:5" ht="21.75">
      <c r="A69" s="49" t="s">
        <v>218</v>
      </c>
      <c r="B69" s="357" t="s">
        <v>238</v>
      </c>
      <c r="C69" s="374"/>
      <c r="D69" s="357" t="s">
        <v>218</v>
      </c>
      <c r="E69" s="358"/>
    </row>
    <row r="70" spans="1:5" ht="21.75">
      <c r="A70" s="48"/>
      <c r="B70" s="48"/>
      <c r="C70" s="48"/>
      <c r="D70" s="48"/>
      <c r="E70" s="48"/>
    </row>
    <row r="71" ht="21.75"/>
    <row r="72" ht="21.75"/>
    <row r="73" ht="21.75"/>
    <row r="74" ht="21.75"/>
    <row r="75" spans="1:5" ht="21.75">
      <c r="A75" s="29"/>
      <c r="B75" s="29"/>
      <c r="C75" s="29"/>
      <c r="D75" s="29" t="s">
        <v>504</v>
      </c>
      <c r="E75" s="29"/>
    </row>
    <row r="76" spans="1:5" ht="21.75">
      <c r="A76" s="29"/>
      <c r="B76" s="29"/>
      <c r="C76" s="29"/>
      <c r="D76" s="29" t="s">
        <v>501</v>
      </c>
      <c r="E76" s="29"/>
    </row>
    <row r="77" spans="1:5" ht="27.75">
      <c r="A77" s="381" t="s">
        <v>35</v>
      </c>
      <c r="B77" s="381"/>
      <c r="C77" s="381"/>
      <c r="D77" s="381"/>
      <c r="E77" s="381"/>
    </row>
    <row r="78" spans="1:5" ht="21.75">
      <c r="A78" s="41" t="s">
        <v>34</v>
      </c>
      <c r="B78" s="41"/>
      <c r="C78" s="41"/>
      <c r="D78" s="41"/>
      <c r="E78" s="41"/>
    </row>
    <row r="79" spans="1:5" ht="21.75">
      <c r="A79" s="382" t="s">
        <v>31</v>
      </c>
      <c r="B79" s="368"/>
      <c r="C79" s="26" t="s">
        <v>32</v>
      </c>
      <c r="D79" s="27" t="s">
        <v>27</v>
      </c>
      <c r="E79" s="27" t="s">
        <v>28</v>
      </c>
    </row>
    <row r="80" spans="1:5" ht="21.75">
      <c r="A80" s="87" t="s">
        <v>620</v>
      </c>
      <c r="B80" s="47"/>
      <c r="C80" s="88"/>
      <c r="D80" s="35">
        <v>2.15</v>
      </c>
      <c r="E80" s="35"/>
    </row>
    <row r="81" spans="1:5" ht="21.75">
      <c r="A81" s="87" t="s">
        <v>621</v>
      </c>
      <c r="B81" s="47"/>
      <c r="C81" s="88"/>
      <c r="D81" s="35">
        <v>2.58</v>
      </c>
      <c r="E81" s="35"/>
    </row>
    <row r="82" spans="1:5" ht="21.75">
      <c r="A82" s="87"/>
      <c r="B82" s="47"/>
      <c r="C82" s="88"/>
      <c r="D82" s="35"/>
      <c r="E82" s="35"/>
    </row>
    <row r="83" spans="1:5" ht="21.75">
      <c r="A83" s="89" t="s">
        <v>622</v>
      </c>
      <c r="B83" s="47"/>
      <c r="C83" s="88"/>
      <c r="D83" s="35"/>
      <c r="E83" s="35">
        <v>4.73</v>
      </c>
    </row>
    <row r="84" spans="1:5" ht="21.75">
      <c r="A84" s="90"/>
      <c r="B84" s="47"/>
      <c r="C84" s="88"/>
      <c r="D84" s="35"/>
      <c r="E84" s="35"/>
    </row>
    <row r="85" spans="1:5" ht="21.75">
      <c r="A85" s="90"/>
      <c r="B85" s="47"/>
      <c r="C85" s="88"/>
      <c r="D85" s="35"/>
      <c r="E85" s="35"/>
    </row>
    <row r="86" spans="1:5" ht="21.75">
      <c r="A86" s="90"/>
      <c r="B86" s="47"/>
      <c r="C86" s="88"/>
      <c r="D86" s="35"/>
      <c r="E86" s="35"/>
    </row>
    <row r="87" spans="1:5" ht="21.75">
      <c r="A87" s="90"/>
      <c r="B87" s="47"/>
      <c r="C87" s="88"/>
      <c r="D87" s="43"/>
      <c r="E87" s="43"/>
    </row>
    <row r="88" spans="1:5" ht="21.75">
      <c r="A88" s="90"/>
      <c r="B88" s="47"/>
      <c r="C88" s="88"/>
      <c r="D88" s="35"/>
      <c r="E88" s="35"/>
    </row>
    <row r="89" spans="1:5" ht="21.75">
      <c r="A89" s="90"/>
      <c r="B89" s="47"/>
      <c r="C89" s="88"/>
      <c r="D89" s="35"/>
      <c r="E89" s="35"/>
    </row>
    <row r="90" spans="1:5" ht="21.75">
      <c r="A90" s="90"/>
      <c r="B90" s="47"/>
      <c r="C90" s="88"/>
      <c r="D90" s="35"/>
      <c r="E90" s="35"/>
    </row>
    <row r="91" spans="1:5" ht="21.75">
      <c r="A91" s="90"/>
      <c r="B91" s="47"/>
      <c r="C91" s="88"/>
      <c r="D91" s="35"/>
      <c r="E91" s="35"/>
    </row>
    <row r="92" spans="1:5" ht="21.75">
      <c r="A92" s="90"/>
      <c r="B92" s="47"/>
      <c r="C92" s="88"/>
      <c r="D92" s="35"/>
      <c r="E92" s="35"/>
    </row>
    <row r="93" spans="1:5" ht="22.5" thickBot="1">
      <c r="A93" s="46"/>
      <c r="B93" s="47"/>
      <c r="C93" s="88"/>
      <c r="D93" s="91">
        <f>SUM(D80:D87)</f>
        <v>4.73</v>
      </c>
      <c r="E93" s="91">
        <f>SUM(E80:E87)</f>
        <v>4.73</v>
      </c>
    </row>
    <row r="94" spans="1:5" ht="22.5" thickTop="1">
      <c r="A94" s="46"/>
      <c r="B94" s="47"/>
      <c r="C94" s="88"/>
      <c r="D94" s="35"/>
      <c r="E94" s="35"/>
    </row>
    <row r="95" spans="1:5" ht="21.75">
      <c r="A95" s="92"/>
      <c r="B95" s="93"/>
      <c r="C95" s="94"/>
      <c r="D95" s="43"/>
      <c r="E95" s="43"/>
    </row>
    <row r="96" ht="21.75">
      <c r="A96" s="95" t="s">
        <v>605</v>
      </c>
    </row>
    <row r="97" ht="21.75">
      <c r="A97" s="96" t="s">
        <v>505</v>
      </c>
    </row>
    <row r="98" ht="21.75">
      <c r="A98" s="96" t="s">
        <v>506</v>
      </c>
    </row>
    <row r="99" spans="1:2" ht="21.75">
      <c r="A99" s="96"/>
      <c r="B99" s="25" t="s">
        <v>507</v>
      </c>
    </row>
    <row r="100" spans="1:2" ht="21.75">
      <c r="A100" s="96"/>
      <c r="B100" s="25" t="s">
        <v>508</v>
      </c>
    </row>
    <row r="101" spans="1:2" ht="21.75">
      <c r="A101" s="96"/>
      <c r="B101" s="25" t="s">
        <v>509</v>
      </c>
    </row>
    <row r="102" ht="21.75">
      <c r="A102" s="25" t="s">
        <v>510</v>
      </c>
    </row>
    <row r="103" ht="21.75"/>
    <row r="104" spans="1:5" ht="24">
      <c r="A104" s="97" t="s">
        <v>469</v>
      </c>
      <c r="B104" s="383" t="s">
        <v>470</v>
      </c>
      <c r="C104" s="384"/>
      <c r="D104" s="385" t="s">
        <v>0</v>
      </c>
      <c r="E104" s="386"/>
    </row>
    <row r="105" spans="1:5" ht="21.75">
      <c r="A105" s="29"/>
      <c r="B105" s="46"/>
      <c r="C105" s="47"/>
      <c r="D105" s="29"/>
      <c r="E105" s="29"/>
    </row>
    <row r="106" spans="1:5" ht="21.75">
      <c r="A106" s="48" t="s">
        <v>170</v>
      </c>
      <c r="B106" s="372" t="s">
        <v>229</v>
      </c>
      <c r="C106" s="373"/>
      <c r="D106" s="372" t="s">
        <v>170</v>
      </c>
      <c r="E106" s="375"/>
    </row>
    <row r="107" spans="1:5" ht="21.75">
      <c r="A107" s="49" t="s">
        <v>218</v>
      </c>
      <c r="B107" s="357" t="s">
        <v>238</v>
      </c>
      <c r="C107" s="374"/>
      <c r="D107" s="357" t="s">
        <v>218</v>
      </c>
      <c r="E107" s="358"/>
    </row>
    <row r="108" ht="21.75"/>
    <row r="109" ht="21.75"/>
    <row r="110" ht="21.75"/>
    <row r="111" ht="21.75"/>
    <row r="112" spans="1:5" ht="21.75">
      <c r="A112" s="29"/>
      <c r="B112" s="29"/>
      <c r="C112" s="29"/>
      <c r="D112" s="29" t="s">
        <v>511</v>
      </c>
      <c r="E112" s="29"/>
    </row>
    <row r="113" spans="1:5" ht="21.75">
      <c r="A113" s="29"/>
      <c r="B113" s="29"/>
      <c r="C113" s="29"/>
      <c r="D113" s="29" t="s">
        <v>512</v>
      </c>
      <c r="E113" s="29"/>
    </row>
    <row r="114" spans="1:5" ht="27.75">
      <c r="A114" s="381" t="s">
        <v>35</v>
      </c>
      <c r="B114" s="381"/>
      <c r="C114" s="381"/>
      <c r="D114" s="381"/>
      <c r="E114" s="381"/>
    </row>
    <row r="115" spans="1:5" ht="21.75">
      <c r="A115" s="41" t="s">
        <v>34</v>
      </c>
      <c r="B115" s="41"/>
      <c r="C115" s="41"/>
      <c r="D115" s="41"/>
      <c r="E115" s="41"/>
    </row>
    <row r="116" spans="1:5" ht="21.75">
      <c r="A116" s="382" t="s">
        <v>31</v>
      </c>
      <c r="B116" s="368"/>
      <c r="C116" s="26" t="s">
        <v>32</v>
      </c>
      <c r="D116" s="27" t="s">
        <v>27</v>
      </c>
      <c r="E116" s="27" t="s">
        <v>28</v>
      </c>
    </row>
    <row r="117" spans="1:5" ht="21.75">
      <c r="A117" s="87" t="s">
        <v>623</v>
      </c>
      <c r="B117" s="47"/>
      <c r="C117" s="88"/>
      <c r="D117" s="35">
        <v>100500</v>
      </c>
      <c r="E117" s="35"/>
    </row>
    <row r="118" spans="1:5" ht="21.75">
      <c r="A118" s="87" t="s">
        <v>624</v>
      </c>
      <c r="B118" s="47"/>
      <c r="C118" s="88"/>
      <c r="D118" s="35">
        <v>22000</v>
      </c>
      <c r="E118" s="35"/>
    </row>
    <row r="119" spans="1:5" ht="21.75">
      <c r="A119" s="87" t="s">
        <v>625</v>
      </c>
      <c r="B119" s="47"/>
      <c r="C119" s="88"/>
      <c r="D119" s="35">
        <v>2500</v>
      </c>
      <c r="E119" s="35"/>
    </row>
    <row r="120" spans="1:5" ht="21.75">
      <c r="A120" s="87" t="s">
        <v>626</v>
      </c>
      <c r="B120" s="47"/>
      <c r="C120" s="88"/>
      <c r="D120" s="35">
        <v>170500</v>
      </c>
      <c r="E120" s="35"/>
    </row>
    <row r="121" spans="1:5" ht="21.75">
      <c r="A121" s="87"/>
      <c r="B121" s="47"/>
      <c r="C121" s="88"/>
      <c r="D121" s="35"/>
      <c r="E121" s="35"/>
    </row>
    <row r="122" spans="1:5" ht="21.75">
      <c r="A122" s="89" t="s">
        <v>627</v>
      </c>
      <c r="B122" s="47"/>
      <c r="C122" s="88">
        <v>90</v>
      </c>
      <c r="D122" s="35"/>
      <c r="E122" s="35">
        <v>125000</v>
      </c>
    </row>
    <row r="123" spans="1:5" ht="21.75">
      <c r="A123" s="90" t="s">
        <v>464</v>
      </c>
      <c r="B123" s="47"/>
      <c r="C123" s="88"/>
      <c r="D123" s="35"/>
      <c r="E123" s="35">
        <v>170500</v>
      </c>
    </row>
    <row r="124" spans="1:5" ht="21.75">
      <c r="A124" s="90"/>
      <c r="B124" s="47"/>
      <c r="C124" s="88"/>
      <c r="D124" s="35"/>
      <c r="E124" s="35"/>
    </row>
    <row r="125" spans="1:5" ht="21.75">
      <c r="A125" s="90"/>
      <c r="B125" s="47"/>
      <c r="C125" s="88"/>
      <c r="D125" s="35"/>
      <c r="E125" s="35"/>
    </row>
    <row r="126" spans="1:5" ht="21.75">
      <c r="A126" s="90"/>
      <c r="B126" s="47"/>
      <c r="C126" s="88"/>
      <c r="D126" s="43"/>
      <c r="E126" s="43"/>
    </row>
    <row r="127" spans="1:5" ht="21.75">
      <c r="A127" s="90"/>
      <c r="B127" s="47"/>
      <c r="C127" s="88"/>
      <c r="D127" s="35"/>
      <c r="E127" s="35"/>
    </row>
    <row r="128" spans="1:5" ht="21.75">
      <c r="A128" s="90"/>
      <c r="B128" s="47"/>
      <c r="C128" s="88"/>
      <c r="D128" s="35"/>
      <c r="E128" s="35"/>
    </row>
    <row r="129" spans="1:5" ht="21.75">
      <c r="A129" s="90"/>
      <c r="B129" s="47"/>
      <c r="C129" s="88"/>
      <c r="D129" s="35"/>
      <c r="E129" s="35"/>
    </row>
    <row r="130" spans="1:5" ht="21.75">
      <c r="A130" s="90"/>
      <c r="B130" s="47"/>
      <c r="C130" s="88"/>
      <c r="D130" s="35"/>
      <c r="E130" s="35"/>
    </row>
    <row r="131" spans="1:5" ht="21.75">
      <c r="A131" s="90"/>
      <c r="B131" s="47"/>
      <c r="C131" s="88"/>
      <c r="D131" s="35"/>
      <c r="E131" s="35"/>
    </row>
    <row r="132" spans="1:5" ht="22.5" thickBot="1">
      <c r="A132" s="46"/>
      <c r="B132" s="47"/>
      <c r="C132" s="88"/>
      <c r="D132" s="91">
        <f>SUM(D117:D126)</f>
        <v>295500</v>
      </c>
      <c r="E132" s="91">
        <f>SUM(E117:E126)</f>
        <v>295500</v>
      </c>
    </row>
    <row r="133" spans="1:5" ht="22.5" thickTop="1">
      <c r="A133" s="46"/>
      <c r="B133" s="47"/>
      <c r="C133" s="88"/>
      <c r="D133" s="35"/>
      <c r="E133" s="35"/>
    </row>
    <row r="134" spans="1:5" ht="21.75">
      <c r="A134" s="92"/>
      <c r="B134" s="93"/>
      <c r="C134" s="94"/>
      <c r="D134" s="43"/>
      <c r="E134" s="43"/>
    </row>
    <row r="135" ht="21.75">
      <c r="A135" s="95" t="s">
        <v>605</v>
      </c>
    </row>
    <row r="136" ht="21.75">
      <c r="A136" s="96" t="s">
        <v>513</v>
      </c>
    </row>
    <row r="137" ht="21.75">
      <c r="A137" s="96"/>
    </row>
    <row r="138" ht="21.75">
      <c r="A138" s="96"/>
    </row>
    <row r="139" ht="21.75">
      <c r="A139" s="96"/>
    </row>
    <row r="140" ht="21.75">
      <c r="A140" s="96"/>
    </row>
    <row r="141" ht="21.75"/>
    <row r="142" ht="21.75"/>
    <row r="143" spans="1:5" ht="24">
      <c r="A143" s="97" t="s">
        <v>469</v>
      </c>
      <c r="B143" s="383" t="s">
        <v>470</v>
      </c>
      <c r="C143" s="384"/>
      <c r="D143" s="385" t="s">
        <v>0</v>
      </c>
      <c r="E143" s="386"/>
    </row>
    <row r="144" spans="1:5" ht="21.75">
      <c r="A144" s="29"/>
      <c r="B144" s="46"/>
      <c r="C144" s="47"/>
      <c r="D144" s="29"/>
      <c r="E144" s="29"/>
    </row>
    <row r="145" spans="1:5" ht="21.75">
      <c r="A145" s="48" t="s">
        <v>170</v>
      </c>
      <c r="B145" s="372" t="s">
        <v>229</v>
      </c>
      <c r="C145" s="373"/>
      <c r="D145" s="372" t="s">
        <v>170</v>
      </c>
      <c r="E145" s="375"/>
    </row>
    <row r="146" spans="1:5" ht="21.75">
      <c r="A146" s="49" t="s">
        <v>218</v>
      </c>
      <c r="B146" s="357" t="s">
        <v>238</v>
      </c>
      <c r="C146" s="374"/>
      <c r="D146" s="357" t="s">
        <v>218</v>
      </c>
      <c r="E146" s="358"/>
    </row>
    <row r="147" ht="21.75"/>
    <row r="148" ht="21.75"/>
    <row r="149" spans="1:5" ht="21.75">
      <c r="A149" s="29"/>
      <c r="B149" s="29"/>
      <c r="C149" s="29"/>
      <c r="D149" s="29" t="s">
        <v>514</v>
      </c>
      <c r="E149" s="29"/>
    </row>
    <row r="150" spans="1:5" ht="21.75">
      <c r="A150" s="29"/>
      <c r="B150" s="29"/>
      <c r="C150" s="29"/>
      <c r="D150" s="29" t="s">
        <v>512</v>
      </c>
      <c r="E150" s="29"/>
    </row>
    <row r="151" spans="1:5" ht="27.75">
      <c r="A151" s="381" t="s">
        <v>35</v>
      </c>
      <c r="B151" s="381"/>
      <c r="C151" s="381"/>
      <c r="D151" s="381"/>
      <c r="E151" s="381"/>
    </row>
    <row r="152" spans="1:5" ht="21.75">
      <c r="A152" s="41" t="s">
        <v>34</v>
      </c>
      <c r="B152" s="41"/>
      <c r="C152" s="41"/>
      <c r="D152" s="41"/>
      <c r="E152" s="41"/>
    </row>
    <row r="153" spans="1:5" ht="21.75">
      <c r="A153" s="382" t="s">
        <v>31</v>
      </c>
      <c r="B153" s="368"/>
      <c r="C153" s="26" t="s">
        <v>32</v>
      </c>
      <c r="D153" s="27" t="s">
        <v>27</v>
      </c>
      <c r="E153" s="27" t="s">
        <v>28</v>
      </c>
    </row>
    <row r="154" spans="1:5" ht="21.75">
      <c r="A154" s="87" t="s">
        <v>628</v>
      </c>
      <c r="B154" s="47"/>
      <c r="C154" s="88">
        <v>270</v>
      </c>
      <c r="D154" s="35">
        <v>116346.5</v>
      </c>
      <c r="E154" s="35"/>
    </row>
    <row r="155" spans="1:5" ht="21.75">
      <c r="A155" s="87" t="s">
        <v>629</v>
      </c>
      <c r="B155" s="47"/>
      <c r="C155" s="88">
        <v>500</v>
      </c>
      <c r="D155" s="35">
        <v>198998</v>
      </c>
      <c r="E155" s="35"/>
    </row>
    <row r="156" spans="1:5" ht="21.75">
      <c r="A156" s="87"/>
      <c r="B156" s="47"/>
      <c r="C156" s="88"/>
      <c r="D156" s="35"/>
      <c r="E156" s="35"/>
    </row>
    <row r="157" spans="1:5" ht="21.75">
      <c r="A157" s="89" t="s">
        <v>630</v>
      </c>
      <c r="B157" s="47"/>
      <c r="C157" s="88"/>
      <c r="D157" s="35"/>
      <c r="E157" s="35">
        <f>SUM(D154:D155)</f>
        <v>315344.5</v>
      </c>
    </row>
    <row r="158" spans="1:5" ht="21.75">
      <c r="A158" s="90"/>
      <c r="B158" s="47"/>
      <c r="C158" s="88"/>
      <c r="D158" s="35"/>
      <c r="E158" s="35"/>
    </row>
    <row r="159" spans="1:5" ht="21.75">
      <c r="A159" s="90"/>
      <c r="B159" s="47"/>
      <c r="C159" s="88"/>
      <c r="D159" s="35"/>
      <c r="E159" s="35"/>
    </row>
    <row r="160" spans="1:5" ht="21.75">
      <c r="A160" s="90"/>
      <c r="B160" s="47"/>
      <c r="C160" s="88"/>
      <c r="D160" s="35"/>
      <c r="E160" s="35"/>
    </row>
    <row r="161" spans="1:5" ht="21.75">
      <c r="A161" s="90"/>
      <c r="B161" s="47"/>
      <c r="C161" s="88"/>
      <c r="D161" s="43"/>
      <c r="E161" s="43"/>
    </row>
    <row r="162" spans="1:5" ht="21.75">
      <c r="A162" s="90"/>
      <c r="B162" s="47"/>
      <c r="C162" s="88"/>
      <c r="D162" s="35"/>
      <c r="E162" s="35"/>
    </row>
    <row r="163" spans="1:5" ht="21.75">
      <c r="A163" s="90"/>
      <c r="B163" s="47"/>
      <c r="C163" s="88"/>
      <c r="D163" s="35"/>
      <c r="E163" s="35"/>
    </row>
    <row r="164" spans="1:5" ht="21.75">
      <c r="A164" s="90"/>
      <c r="B164" s="47"/>
      <c r="C164" s="88"/>
      <c r="D164" s="35"/>
      <c r="E164" s="35"/>
    </row>
    <row r="165" spans="1:5" ht="21.75">
      <c r="A165" s="90"/>
      <c r="B165" s="47"/>
      <c r="C165" s="88"/>
      <c r="D165" s="35"/>
      <c r="E165" s="35"/>
    </row>
    <row r="166" spans="1:5" ht="21.75">
      <c r="A166" s="90"/>
      <c r="B166" s="47"/>
      <c r="C166" s="88"/>
      <c r="D166" s="35"/>
      <c r="E166" s="35"/>
    </row>
    <row r="167" spans="1:5" ht="22.5" thickBot="1">
      <c r="A167" s="46"/>
      <c r="B167" s="47"/>
      <c r="C167" s="88"/>
      <c r="D167" s="91">
        <f>SUM(D154:D161)</f>
        <v>315344.5</v>
      </c>
      <c r="E167" s="91">
        <f>SUM(E154:E161)</f>
        <v>315344.5</v>
      </c>
    </row>
    <row r="168" spans="1:5" ht="22.5" thickTop="1">
      <c r="A168" s="46"/>
      <c r="B168" s="47"/>
      <c r="C168" s="88"/>
      <c r="D168" s="35"/>
      <c r="E168" s="35"/>
    </row>
    <row r="169" spans="1:5" ht="21.75">
      <c r="A169" s="92"/>
      <c r="B169" s="93"/>
      <c r="C169" s="94"/>
      <c r="D169" s="43"/>
      <c r="E169" s="43"/>
    </row>
    <row r="170" ht="21.75">
      <c r="A170" s="95" t="s">
        <v>605</v>
      </c>
    </row>
    <row r="171" ht="21.75">
      <c r="A171" s="96" t="s">
        <v>575</v>
      </c>
    </row>
    <row r="172" ht="21.75">
      <c r="A172" s="96" t="s">
        <v>574</v>
      </c>
    </row>
    <row r="173" ht="21.75">
      <c r="A173" s="96"/>
    </row>
    <row r="174" ht="21.75">
      <c r="A174" s="96"/>
    </row>
    <row r="175" ht="21.75">
      <c r="A175" s="96"/>
    </row>
    <row r="176" ht="21.75"/>
    <row r="177" ht="21.75"/>
    <row r="178" spans="1:5" ht="24">
      <c r="A178" s="97" t="s">
        <v>469</v>
      </c>
      <c r="B178" s="383" t="s">
        <v>470</v>
      </c>
      <c r="C178" s="384"/>
      <c r="D178" s="385" t="s">
        <v>0</v>
      </c>
      <c r="E178" s="386"/>
    </row>
    <row r="179" spans="1:5" ht="21.75">
      <c r="A179" s="29"/>
      <c r="B179" s="46"/>
      <c r="C179" s="47"/>
      <c r="D179" s="29"/>
      <c r="E179" s="29"/>
    </row>
    <row r="180" spans="1:5" ht="21.75">
      <c r="A180" s="48" t="s">
        <v>170</v>
      </c>
      <c r="B180" s="372" t="s">
        <v>229</v>
      </c>
      <c r="C180" s="373"/>
      <c r="D180" s="372" t="s">
        <v>170</v>
      </c>
      <c r="E180" s="375"/>
    </row>
    <row r="181" spans="1:5" ht="21.75">
      <c r="A181" s="49" t="s">
        <v>218</v>
      </c>
      <c r="B181" s="357" t="s">
        <v>238</v>
      </c>
      <c r="C181" s="374"/>
      <c r="D181" s="357" t="s">
        <v>218</v>
      </c>
      <c r="E181" s="358"/>
    </row>
    <row r="182" spans="1:5" ht="21.75">
      <c r="A182" s="48"/>
      <c r="B182" s="48"/>
      <c r="C182" s="48"/>
      <c r="D182" s="48"/>
      <c r="E182" s="48"/>
    </row>
    <row r="183" spans="1:5" ht="21.75">
      <c r="A183" s="48"/>
      <c r="B183" s="48"/>
      <c r="C183" s="48"/>
      <c r="D183" s="48"/>
      <c r="E183" s="48"/>
    </row>
    <row r="184" spans="1:5" ht="21.75">
      <c r="A184" s="48"/>
      <c r="B184" s="48"/>
      <c r="C184" s="48"/>
      <c r="D184" s="48"/>
      <c r="E184" s="48"/>
    </row>
    <row r="185" spans="1:5" ht="21.75">
      <c r="A185" s="48"/>
      <c r="B185" s="48"/>
      <c r="C185" s="48"/>
      <c r="D185" s="48"/>
      <c r="E185" s="48"/>
    </row>
    <row r="186" spans="1:5" ht="21.75">
      <c r="A186" s="29"/>
      <c r="B186" s="29"/>
      <c r="C186" s="29"/>
      <c r="D186" s="29" t="s">
        <v>515</v>
      </c>
      <c r="E186" s="29"/>
    </row>
    <row r="187" spans="1:5" ht="21.75">
      <c r="A187" s="29"/>
      <c r="B187" s="29"/>
      <c r="C187" s="29"/>
      <c r="D187" s="29" t="s">
        <v>512</v>
      </c>
      <c r="E187" s="29"/>
    </row>
    <row r="188" spans="1:5" ht="27.75">
      <c r="A188" s="381" t="s">
        <v>35</v>
      </c>
      <c r="B188" s="381"/>
      <c r="C188" s="381"/>
      <c r="D188" s="381"/>
      <c r="E188" s="381"/>
    </row>
    <row r="189" spans="1:5" ht="21.75">
      <c r="A189" s="41" t="s">
        <v>34</v>
      </c>
      <c r="B189" s="41"/>
      <c r="C189" s="41"/>
      <c r="D189" s="41"/>
      <c r="E189" s="41"/>
    </row>
    <row r="190" spans="1:5" ht="21.75">
      <c r="A190" s="382" t="s">
        <v>31</v>
      </c>
      <c r="B190" s="368"/>
      <c r="C190" s="26" t="s">
        <v>32</v>
      </c>
      <c r="D190" s="27" t="s">
        <v>27</v>
      </c>
      <c r="E190" s="27" t="s">
        <v>28</v>
      </c>
    </row>
    <row r="191" spans="1:5" ht="21.75">
      <c r="A191" s="87" t="s">
        <v>631</v>
      </c>
      <c r="B191" s="47"/>
      <c r="C191" s="88"/>
      <c r="D191" s="35">
        <v>362667</v>
      </c>
      <c r="E191" s="35"/>
    </row>
    <row r="192" spans="1:5" ht="21.75">
      <c r="A192" s="87" t="s">
        <v>632</v>
      </c>
      <c r="B192" s="47"/>
      <c r="C192" s="88"/>
      <c r="D192" s="35">
        <v>190780</v>
      </c>
      <c r="E192" s="35"/>
    </row>
    <row r="193" spans="1:5" ht="21.75">
      <c r="A193" s="87" t="s">
        <v>633</v>
      </c>
      <c r="B193" s="47"/>
      <c r="C193" s="88"/>
      <c r="D193" s="35">
        <v>120360</v>
      </c>
      <c r="E193" s="35"/>
    </row>
    <row r="194" spans="1:5" ht="21.75">
      <c r="A194" s="87" t="s">
        <v>634</v>
      </c>
      <c r="B194" s="47"/>
      <c r="C194" s="88"/>
      <c r="D194" s="35">
        <v>28170</v>
      </c>
      <c r="E194" s="35"/>
    </row>
    <row r="195" spans="1:5" ht="21.75">
      <c r="A195" s="87"/>
      <c r="B195" s="47"/>
      <c r="C195" s="88"/>
      <c r="D195" s="35"/>
      <c r="E195" s="35"/>
    </row>
    <row r="196" spans="1:5" ht="21.75">
      <c r="A196" s="89" t="s">
        <v>635</v>
      </c>
      <c r="B196" s="47"/>
      <c r="C196" s="88"/>
      <c r="D196" s="35"/>
      <c r="E196" s="35">
        <v>701977</v>
      </c>
    </row>
    <row r="197" spans="1:5" ht="21.75">
      <c r="A197" s="90"/>
      <c r="B197" s="47"/>
      <c r="C197" s="88"/>
      <c r="D197" s="35"/>
      <c r="E197" s="35"/>
    </row>
    <row r="198" spans="1:5" ht="21.75">
      <c r="A198" s="90"/>
      <c r="B198" s="47"/>
      <c r="C198" s="88"/>
      <c r="D198" s="35"/>
      <c r="E198" s="35"/>
    </row>
    <row r="199" spans="1:5" ht="21.75">
      <c r="A199" s="90"/>
      <c r="B199" s="47"/>
      <c r="C199" s="88"/>
      <c r="D199" s="35"/>
      <c r="E199" s="35"/>
    </row>
    <row r="200" spans="1:5" ht="21.75">
      <c r="A200" s="90"/>
      <c r="B200" s="47"/>
      <c r="C200" s="88"/>
      <c r="D200" s="43"/>
      <c r="E200" s="43"/>
    </row>
    <row r="201" spans="1:5" ht="21.75">
      <c r="A201" s="90"/>
      <c r="B201" s="47"/>
      <c r="C201" s="88"/>
      <c r="D201" s="35"/>
      <c r="E201" s="35"/>
    </row>
    <row r="202" spans="1:5" ht="21.75">
      <c r="A202" s="90"/>
      <c r="B202" s="47"/>
      <c r="C202" s="88"/>
      <c r="D202" s="35"/>
      <c r="E202" s="35"/>
    </row>
    <row r="203" spans="1:5" ht="21.75">
      <c r="A203" s="90"/>
      <c r="B203" s="47"/>
      <c r="C203" s="88"/>
      <c r="D203" s="35"/>
      <c r="E203" s="35"/>
    </row>
    <row r="204" spans="1:5" ht="21.75">
      <c r="A204" s="90"/>
      <c r="B204" s="47"/>
      <c r="C204" s="88"/>
      <c r="D204" s="35"/>
      <c r="E204" s="35"/>
    </row>
    <row r="205" spans="1:5" ht="21.75">
      <c r="A205" s="90"/>
      <c r="B205" s="47"/>
      <c r="C205" s="88"/>
      <c r="D205" s="35"/>
      <c r="E205" s="35"/>
    </row>
    <row r="206" spans="1:5" ht="22.5" thickBot="1">
      <c r="A206" s="46"/>
      <c r="B206" s="47"/>
      <c r="C206" s="88"/>
      <c r="D206" s="91">
        <f>SUM(D191:D200)</f>
        <v>701977</v>
      </c>
      <c r="E206" s="91">
        <f>SUM(E191:E200)</f>
        <v>701977</v>
      </c>
    </row>
    <row r="207" spans="1:5" ht="22.5" thickTop="1">
      <c r="A207" s="46"/>
      <c r="B207" s="47"/>
      <c r="C207" s="88"/>
      <c r="D207" s="35"/>
      <c r="E207" s="35"/>
    </row>
    <row r="208" spans="1:5" ht="21.75">
      <c r="A208" s="92"/>
      <c r="B208" s="93"/>
      <c r="C208" s="94"/>
      <c r="D208" s="43"/>
      <c r="E208" s="43"/>
    </row>
    <row r="209" ht="21.75">
      <c r="A209" s="95" t="s">
        <v>605</v>
      </c>
    </row>
    <row r="210" ht="21.75">
      <c r="A210" s="96" t="s">
        <v>516</v>
      </c>
    </row>
    <row r="211" ht="21.75">
      <c r="A211" s="96" t="s">
        <v>517</v>
      </c>
    </row>
    <row r="212" ht="21.75">
      <c r="A212" s="96"/>
    </row>
    <row r="213" ht="21.75">
      <c r="A213" s="96"/>
    </row>
    <row r="214" ht="21.75">
      <c r="A214" s="96"/>
    </row>
    <row r="215" ht="21.75"/>
    <row r="216" ht="21.75"/>
    <row r="217" spans="1:5" ht="24">
      <c r="A217" s="97" t="s">
        <v>469</v>
      </c>
      <c r="B217" s="383" t="s">
        <v>470</v>
      </c>
      <c r="C217" s="384"/>
      <c r="D217" s="385" t="s">
        <v>0</v>
      </c>
      <c r="E217" s="386"/>
    </row>
    <row r="218" spans="1:5" ht="21.75">
      <c r="A218" s="29"/>
      <c r="B218" s="46"/>
      <c r="C218" s="47"/>
      <c r="D218" s="29"/>
      <c r="E218" s="29"/>
    </row>
    <row r="219" spans="1:5" ht="21.75">
      <c r="A219" s="48" t="s">
        <v>170</v>
      </c>
      <c r="B219" s="372" t="s">
        <v>229</v>
      </c>
      <c r="C219" s="373"/>
      <c r="D219" s="372" t="s">
        <v>170</v>
      </c>
      <c r="E219" s="375"/>
    </row>
    <row r="220" spans="1:5" ht="21.75">
      <c r="A220" s="49" t="s">
        <v>218</v>
      </c>
      <c r="B220" s="357" t="s">
        <v>238</v>
      </c>
      <c r="C220" s="374"/>
      <c r="D220" s="357" t="s">
        <v>218</v>
      </c>
      <c r="E220" s="358"/>
    </row>
    <row r="221" ht="21.75"/>
    <row r="222" ht="21.75"/>
    <row r="223" spans="1:5" ht="21.75">
      <c r="A223" s="29"/>
      <c r="B223" s="29"/>
      <c r="C223" s="29"/>
      <c r="D223" s="29" t="s">
        <v>518</v>
      </c>
      <c r="E223" s="29"/>
    </row>
    <row r="224" spans="1:5" ht="21.75">
      <c r="A224" s="29"/>
      <c r="B224" s="29"/>
      <c r="C224" s="29"/>
      <c r="D224" s="29" t="s">
        <v>512</v>
      </c>
      <c r="E224" s="29"/>
    </row>
    <row r="225" spans="1:5" ht="27.75">
      <c r="A225" s="381" t="s">
        <v>35</v>
      </c>
      <c r="B225" s="381"/>
      <c r="C225" s="381"/>
      <c r="D225" s="381"/>
      <c r="E225" s="381"/>
    </row>
    <row r="226" spans="1:5" ht="21.75">
      <c r="A226" s="41" t="s">
        <v>34</v>
      </c>
      <c r="B226" s="41"/>
      <c r="C226" s="41"/>
      <c r="D226" s="41"/>
      <c r="E226" s="41"/>
    </row>
    <row r="227" spans="1:5" ht="21.75">
      <c r="A227" s="382" t="s">
        <v>31</v>
      </c>
      <c r="B227" s="368"/>
      <c r="C227" s="26" t="s">
        <v>32</v>
      </c>
      <c r="D227" s="27" t="s">
        <v>27</v>
      </c>
      <c r="E227" s="27" t="s">
        <v>28</v>
      </c>
    </row>
    <row r="228" spans="1:5" ht="21.75">
      <c r="A228" s="87" t="s">
        <v>636</v>
      </c>
      <c r="B228" s="47"/>
      <c r="C228" s="88"/>
      <c r="D228" s="35">
        <v>8800</v>
      </c>
      <c r="E228" s="35"/>
    </row>
    <row r="229" spans="1:5" ht="21.75">
      <c r="A229" s="87"/>
      <c r="B229" s="47"/>
      <c r="C229" s="88"/>
      <c r="D229" s="35"/>
      <c r="E229" s="35"/>
    </row>
    <row r="230" spans="1:5" ht="21.75">
      <c r="A230" s="89" t="s">
        <v>627</v>
      </c>
      <c r="B230" s="47"/>
      <c r="C230" s="88"/>
      <c r="D230" s="35"/>
      <c r="E230" s="35">
        <v>8800</v>
      </c>
    </row>
    <row r="231" spans="1:5" ht="21.75">
      <c r="A231" s="90"/>
      <c r="B231" s="47"/>
      <c r="C231" s="88"/>
      <c r="D231" s="35"/>
      <c r="E231" s="35"/>
    </row>
    <row r="232" spans="1:5" ht="21.75">
      <c r="A232" s="90"/>
      <c r="B232" s="47"/>
      <c r="C232" s="88"/>
      <c r="D232" s="35"/>
      <c r="E232" s="35"/>
    </row>
    <row r="233" spans="1:5" ht="21.75">
      <c r="A233" s="90"/>
      <c r="B233" s="47"/>
      <c r="C233" s="88"/>
      <c r="D233" s="35"/>
      <c r="E233" s="35"/>
    </row>
    <row r="234" spans="1:5" ht="21.75">
      <c r="A234" s="90"/>
      <c r="B234" s="47"/>
      <c r="C234" s="88"/>
      <c r="D234" s="43"/>
      <c r="E234" s="43"/>
    </row>
    <row r="235" spans="1:5" ht="21.75">
      <c r="A235" s="90"/>
      <c r="B235" s="47"/>
      <c r="C235" s="88"/>
      <c r="D235" s="35"/>
      <c r="E235" s="35"/>
    </row>
    <row r="236" spans="1:5" ht="21.75">
      <c r="A236" s="90"/>
      <c r="B236" s="47"/>
      <c r="C236" s="88"/>
      <c r="D236" s="35"/>
      <c r="E236" s="35"/>
    </row>
    <row r="237" spans="1:5" ht="21.75">
      <c r="A237" s="90"/>
      <c r="B237" s="47"/>
      <c r="C237" s="88"/>
      <c r="D237" s="35"/>
      <c r="E237" s="35"/>
    </row>
    <row r="238" spans="1:5" ht="21.75">
      <c r="A238" s="90"/>
      <c r="B238" s="47"/>
      <c r="C238" s="88"/>
      <c r="D238" s="35"/>
      <c r="E238" s="35"/>
    </row>
    <row r="239" spans="1:5" ht="21.75">
      <c r="A239" s="90"/>
      <c r="B239" s="47"/>
      <c r="C239" s="88"/>
      <c r="D239" s="35"/>
      <c r="E239" s="35"/>
    </row>
    <row r="240" spans="1:5" ht="22.5" thickBot="1">
      <c r="A240" s="46"/>
      <c r="B240" s="47"/>
      <c r="C240" s="88"/>
      <c r="D240" s="91">
        <f>SUM(D228:D234)</f>
        <v>8800</v>
      </c>
      <c r="E240" s="91">
        <f>SUM(E228:E234)</f>
        <v>8800</v>
      </c>
    </row>
    <row r="241" spans="1:5" ht="22.5" thickTop="1">
      <c r="A241" s="46"/>
      <c r="B241" s="47"/>
      <c r="C241" s="88"/>
      <c r="D241" s="35"/>
      <c r="E241" s="35"/>
    </row>
    <row r="242" spans="1:5" ht="21.75">
      <c r="A242" s="92"/>
      <c r="B242" s="93"/>
      <c r="C242" s="94"/>
      <c r="D242" s="43"/>
      <c r="E242" s="43"/>
    </row>
    <row r="243" ht="21.75">
      <c r="A243" s="95" t="s">
        <v>605</v>
      </c>
    </row>
    <row r="244" ht="21.75">
      <c r="A244" s="96" t="s">
        <v>519</v>
      </c>
    </row>
    <row r="245" ht="21.75">
      <c r="A245" s="96"/>
    </row>
    <row r="246" ht="21.75">
      <c r="A246" s="96"/>
    </row>
    <row r="247" ht="21.75">
      <c r="A247" s="96"/>
    </row>
    <row r="248" ht="21.75">
      <c r="A248" s="96"/>
    </row>
    <row r="249" ht="21.75"/>
    <row r="250" ht="21.75"/>
    <row r="251" spans="1:5" ht="24">
      <c r="A251" s="97" t="s">
        <v>469</v>
      </c>
      <c r="B251" s="383" t="s">
        <v>470</v>
      </c>
      <c r="C251" s="384"/>
      <c r="D251" s="385" t="s">
        <v>0</v>
      </c>
      <c r="E251" s="386"/>
    </row>
    <row r="252" spans="1:5" ht="21.75">
      <c r="A252" s="29"/>
      <c r="B252" s="46"/>
      <c r="C252" s="47"/>
      <c r="D252" s="29"/>
      <c r="E252" s="29"/>
    </row>
    <row r="253" spans="1:5" ht="21.75">
      <c r="A253" s="48" t="s">
        <v>170</v>
      </c>
      <c r="B253" s="372" t="s">
        <v>229</v>
      </c>
      <c r="C253" s="373"/>
      <c r="D253" s="372" t="s">
        <v>170</v>
      </c>
      <c r="E253" s="375"/>
    </row>
    <row r="254" spans="1:5" ht="21.75">
      <c r="A254" s="49" t="s">
        <v>218</v>
      </c>
      <c r="B254" s="357" t="s">
        <v>238</v>
      </c>
      <c r="C254" s="374"/>
      <c r="D254" s="357" t="s">
        <v>218</v>
      </c>
      <c r="E254" s="358"/>
    </row>
    <row r="255" ht="21.75"/>
    <row r="256" ht="21.75"/>
    <row r="257" ht="21.75"/>
    <row r="258" ht="21.75"/>
    <row r="259" ht="21.75"/>
    <row r="260" spans="1:5" ht="21.75">
      <c r="A260" s="29"/>
      <c r="B260" s="29"/>
      <c r="C260" s="29"/>
      <c r="D260" s="29" t="s">
        <v>541</v>
      </c>
      <c r="E260" s="29"/>
    </row>
    <row r="261" spans="1:5" ht="21.75">
      <c r="A261" s="29"/>
      <c r="B261" s="29"/>
      <c r="C261" s="29"/>
      <c r="D261" s="29" t="s">
        <v>542</v>
      </c>
      <c r="E261" s="29"/>
    </row>
    <row r="262" spans="1:5" ht="27.75">
      <c r="A262" s="381" t="s">
        <v>35</v>
      </c>
      <c r="B262" s="381"/>
      <c r="C262" s="381"/>
      <c r="D262" s="381"/>
      <c r="E262" s="381"/>
    </row>
    <row r="263" spans="1:5" ht="21.75">
      <c r="A263" s="41" t="s">
        <v>34</v>
      </c>
      <c r="B263" s="41"/>
      <c r="C263" s="41"/>
      <c r="D263" s="41"/>
      <c r="E263" s="41"/>
    </row>
    <row r="264" spans="1:5" ht="21.75">
      <c r="A264" s="382" t="s">
        <v>31</v>
      </c>
      <c r="B264" s="368"/>
      <c r="C264" s="26" t="s">
        <v>32</v>
      </c>
      <c r="D264" s="27" t="s">
        <v>27</v>
      </c>
      <c r="E264" s="27" t="s">
        <v>28</v>
      </c>
    </row>
    <row r="265" spans="1:5" ht="21.75">
      <c r="A265" s="87" t="s">
        <v>637</v>
      </c>
      <c r="B265" s="47"/>
      <c r="C265" s="88">
        <v>22</v>
      </c>
      <c r="D265" s="35">
        <v>2000000</v>
      </c>
      <c r="E265" s="35"/>
    </row>
    <row r="266" spans="1:5" ht="21.75">
      <c r="A266" s="87"/>
      <c r="B266" s="47"/>
      <c r="C266" s="88"/>
      <c r="D266" s="35"/>
      <c r="E266" s="35"/>
    </row>
    <row r="267" spans="1:5" ht="21.75">
      <c r="A267" s="89" t="s">
        <v>638</v>
      </c>
      <c r="B267" s="47"/>
      <c r="C267" s="88">
        <v>21</v>
      </c>
      <c r="D267" s="35"/>
      <c r="E267" s="35">
        <v>2000000</v>
      </c>
    </row>
    <row r="268" spans="1:5" ht="21.75">
      <c r="A268" s="90"/>
      <c r="B268" s="47"/>
      <c r="C268" s="88"/>
      <c r="D268" s="35"/>
      <c r="E268" s="35"/>
    </row>
    <row r="269" spans="1:5" ht="21.75">
      <c r="A269" s="90"/>
      <c r="B269" s="47"/>
      <c r="C269" s="88"/>
      <c r="D269" s="35"/>
      <c r="E269" s="35"/>
    </row>
    <row r="270" spans="1:5" ht="21.75">
      <c r="A270" s="90"/>
      <c r="B270" s="47"/>
      <c r="C270" s="88"/>
      <c r="D270" s="35"/>
      <c r="E270" s="35"/>
    </row>
    <row r="271" spans="1:5" ht="21.75">
      <c r="A271" s="90"/>
      <c r="B271" s="47"/>
      <c r="C271" s="88"/>
      <c r="D271" s="43"/>
      <c r="E271" s="43"/>
    </row>
    <row r="272" spans="1:5" ht="21.75">
      <c r="A272" s="90"/>
      <c r="B272" s="47"/>
      <c r="C272" s="88"/>
      <c r="D272" s="35"/>
      <c r="E272" s="35"/>
    </row>
    <row r="273" spans="1:5" ht="21.75">
      <c r="A273" s="90"/>
      <c r="B273" s="47"/>
      <c r="C273" s="88"/>
      <c r="D273" s="35"/>
      <c r="E273" s="35"/>
    </row>
    <row r="274" spans="1:5" ht="21.75">
      <c r="A274" s="90"/>
      <c r="B274" s="47"/>
      <c r="C274" s="88"/>
      <c r="D274" s="35"/>
      <c r="E274" s="35"/>
    </row>
    <row r="275" spans="1:5" ht="21.75">
      <c r="A275" s="90"/>
      <c r="B275" s="47"/>
      <c r="C275" s="88"/>
      <c r="D275" s="35"/>
      <c r="E275" s="35"/>
    </row>
    <row r="276" spans="1:5" ht="21.75">
      <c r="A276" s="90"/>
      <c r="B276" s="47"/>
      <c r="C276" s="88"/>
      <c r="D276" s="35"/>
      <c r="E276" s="35"/>
    </row>
    <row r="277" spans="1:5" ht="22.5" thickBot="1">
      <c r="A277" s="46"/>
      <c r="B277" s="47"/>
      <c r="C277" s="88"/>
      <c r="D277" s="91">
        <f>SUM(D265:D271)</f>
        <v>2000000</v>
      </c>
      <c r="E277" s="91">
        <f>SUM(E265:E271)</f>
        <v>2000000</v>
      </c>
    </row>
    <row r="278" spans="1:5" ht="22.5" thickTop="1">
      <c r="A278" s="46"/>
      <c r="B278" s="47"/>
      <c r="C278" s="88"/>
      <c r="D278" s="35"/>
      <c r="E278" s="35"/>
    </row>
    <row r="279" spans="1:5" ht="21.75">
      <c r="A279" s="92"/>
      <c r="B279" s="93"/>
      <c r="C279" s="94"/>
      <c r="D279" s="43"/>
      <c r="E279" s="43"/>
    </row>
    <row r="280" ht="21.75">
      <c r="A280" s="95" t="s">
        <v>605</v>
      </c>
    </row>
    <row r="281" ht="21.75">
      <c r="A281" s="96" t="s">
        <v>543</v>
      </c>
    </row>
    <row r="282" ht="21.75">
      <c r="A282" s="96"/>
    </row>
    <row r="283" ht="21.75">
      <c r="A283" s="96"/>
    </row>
    <row r="284" ht="21.75">
      <c r="A284" s="96"/>
    </row>
    <row r="285" ht="21.75">
      <c r="A285" s="96"/>
    </row>
    <row r="286" ht="21.75"/>
    <row r="287" ht="21.75"/>
    <row r="288" spans="1:5" ht="24">
      <c r="A288" s="97" t="s">
        <v>469</v>
      </c>
      <c r="B288" s="383" t="s">
        <v>470</v>
      </c>
      <c r="C288" s="384"/>
      <c r="D288" s="385" t="s">
        <v>0</v>
      </c>
      <c r="E288" s="386"/>
    </row>
    <row r="289" spans="1:5" ht="21.75">
      <c r="A289" s="29"/>
      <c r="B289" s="46"/>
      <c r="C289" s="47"/>
      <c r="D289" s="29"/>
      <c r="E289" s="29"/>
    </row>
    <row r="290" spans="1:5" ht="21.75">
      <c r="A290" s="48" t="s">
        <v>170</v>
      </c>
      <c r="B290" s="372" t="s">
        <v>229</v>
      </c>
      <c r="C290" s="373"/>
      <c r="D290" s="372" t="s">
        <v>170</v>
      </c>
      <c r="E290" s="375"/>
    </row>
    <row r="291" spans="1:5" ht="21.75">
      <c r="A291" s="49" t="s">
        <v>218</v>
      </c>
      <c r="B291" s="357" t="s">
        <v>238</v>
      </c>
      <c r="C291" s="374"/>
      <c r="D291" s="357" t="s">
        <v>218</v>
      </c>
      <c r="E291" s="358"/>
    </row>
    <row r="292" ht="21.75"/>
    <row r="293" ht="21.75"/>
    <row r="294" ht="21.75"/>
    <row r="295" ht="21.75"/>
    <row r="296" ht="21.75"/>
    <row r="297" spans="1:5" ht="21.75">
      <c r="A297" s="29"/>
      <c r="B297" s="29"/>
      <c r="C297" s="29"/>
      <c r="D297" s="29" t="s">
        <v>544</v>
      </c>
      <c r="E297" s="29"/>
    </row>
    <row r="298" spans="1:5" ht="21.75">
      <c r="A298" s="29"/>
      <c r="B298" s="29"/>
      <c r="C298" s="29"/>
      <c r="D298" s="29" t="s">
        <v>545</v>
      </c>
      <c r="E298" s="29"/>
    </row>
    <row r="299" spans="1:5" ht="27.75">
      <c r="A299" s="381" t="s">
        <v>35</v>
      </c>
      <c r="B299" s="381"/>
      <c r="C299" s="381"/>
      <c r="D299" s="381"/>
      <c r="E299" s="381"/>
    </row>
    <row r="300" spans="1:5" ht="21.75">
      <c r="A300" s="41" t="s">
        <v>34</v>
      </c>
      <c r="B300" s="41"/>
      <c r="C300" s="41"/>
      <c r="D300" s="41"/>
      <c r="E300" s="41"/>
    </row>
    <row r="301" spans="1:5" ht="21.75">
      <c r="A301" s="382" t="s">
        <v>31</v>
      </c>
      <c r="B301" s="368"/>
      <c r="C301" s="26" t="s">
        <v>32</v>
      </c>
      <c r="D301" s="27" t="s">
        <v>27</v>
      </c>
      <c r="E301" s="27" t="s">
        <v>28</v>
      </c>
    </row>
    <row r="302" spans="1:5" ht="21.75">
      <c r="A302" s="87" t="s">
        <v>639</v>
      </c>
      <c r="B302" s="47"/>
      <c r="C302" s="88"/>
      <c r="D302" s="35">
        <v>240000</v>
      </c>
      <c r="E302" s="35"/>
    </row>
    <row r="303" spans="1:5" ht="21.75">
      <c r="A303" s="87"/>
      <c r="B303" s="47"/>
      <c r="C303" s="88"/>
      <c r="D303" s="35"/>
      <c r="E303" s="35"/>
    </row>
    <row r="304" spans="1:5" ht="21.75">
      <c r="A304" s="89" t="s">
        <v>640</v>
      </c>
      <c r="B304" s="47"/>
      <c r="C304" s="88">
        <v>700</v>
      </c>
      <c r="D304" s="35"/>
      <c r="E304" s="35">
        <v>240000</v>
      </c>
    </row>
    <row r="305" spans="1:5" ht="21.75">
      <c r="A305" s="90"/>
      <c r="B305" s="47"/>
      <c r="C305" s="88"/>
      <c r="D305" s="35"/>
      <c r="E305" s="35"/>
    </row>
    <row r="306" spans="1:5" ht="21.75">
      <c r="A306" s="90"/>
      <c r="B306" s="47"/>
      <c r="C306" s="88"/>
      <c r="D306" s="35"/>
      <c r="E306" s="35"/>
    </row>
    <row r="307" spans="1:5" ht="21.75">
      <c r="A307" s="90"/>
      <c r="B307" s="47"/>
      <c r="C307" s="88"/>
      <c r="D307" s="35"/>
      <c r="E307" s="35"/>
    </row>
    <row r="308" spans="1:5" ht="21.75">
      <c r="A308" s="90"/>
      <c r="B308" s="47"/>
      <c r="C308" s="88"/>
      <c r="D308" s="43"/>
      <c r="E308" s="43"/>
    </row>
    <row r="309" spans="1:5" ht="21.75">
      <c r="A309" s="90"/>
      <c r="B309" s="47"/>
      <c r="C309" s="88"/>
      <c r="D309" s="35"/>
      <c r="E309" s="35"/>
    </row>
    <row r="310" spans="1:5" ht="21.75">
      <c r="A310" s="90"/>
      <c r="B310" s="47"/>
      <c r="C310" s="88"/>
      <c r="D310" s="35"/>
      <c r="E310" s="35"/>
    </row>
    <row r="311" spans="1:5" ht="21.75">
      <c r="A311" s="90"/>
      <c r="B311" s="47"/>
      <c r="C311" s="88"/>
      <c r="D311" s="35"/>
      <c r="E311" s="35"/>
    </row>
    <row r="312" spans="1:5" ht="21.75">
      <c r="A312" s="90"/>
      <c r="B312" s="47"/>
      <c r="C312" s="88"/>
      <c r="D312" s="35"/>
      <c r="E312" s="35"/>
    </row>
    <row r="313" spans="1:5" ht="21.75">
      <c r="A313" s="90"/>
      <c r="B313" s="47"/>
      <c r="C313" s="88"/>
      <c r="D313" s="35"/>
      <c r="E313" s="35"/>
    </row>
    <row r="314" spans="1:5" ht="22.5" thickBot="1">
      <c r="A314" s="46"/>
      <c r="B314" s="47"/>
      <c r="C314" s="88"/>
      <c r="D314" s="91">
        <f>SUM(D302:D308)</f>
        <v>240000</v>
      </c>
      <c r="E314" s="91">
        <f>SUM(E302:E308)</f>
        <v>240000</v>
      </c>
    </row>
    <row r="315" spans="1:5" ht="22.5" thickTop="1">
      <c r="A315" s="46"/>
      <c r="B315" s="47"/>
      <c r="C315" s="88"/>
      <c r="D315" s="35"/>
      <c r="E315" s="35"/>
    </row>
    <row r="316" spans="1:5" ht="21.75">
      <c r="A316" s="92"/>
      <c r="B316" s="93"/>
      <c r="C316" s="94"/>
      <c r="D316" s="43"/>
      <c r="E316" s="43"/>
    </row>
    <row r="317" ht="21.75">
      <c r="A317" s="95" t="s">
        <v>605</v>
      </c>
    </row>
    <row r="318" ht="21.75">
      <c r="A318" s="96" t="s">
        <v>546</v>
      </c>
    </row>
    <row r="319" ht="21.75">
      <c r="A319" s="96" t="s">
        <v>549</v>
      </c>
    </row>
    <row r="320" ht="21.75">
      <c r="A320" s="96" t="s">
        <v>547</v>
      </c>
    </row>
    <row r="321" ht="21.75">
      <c r="A321" s="96"/>
    </row>
    <row r="322" ht="21.75">
      <c r="A322" s="96"/>
    </row>
    <row r="323" ht="21.75"/>
    <row r="324" ht="21.75"/>
    <row r="325" spans="1:5" ht="24">
      <c r="A325" s="97" t="s">
        <v>469</v>
      </c>
      <c r="B325" s="383" t="s">
        <v>470</v>
      </c>
      <c r="C325" s="384"/>
      <c r="D325" s="385" t="s">
        <v>0</v>
      </c>
      <c r="E325" s="386"/>
    </row>
    <row r="326" spans="1:5" ht="21.75">
      <c r="A326" s="29"/>
      <c r="B326" s="46"/>
      <c r="C326" s="47"/>
      <c r="D326" s="29"/>
      <c r="E326" s="29"/>
    </row>
    <row r="327" spans="1:5" ht="21.75">
      <c r="A327" s="48" t="s">
        <v>170</v>
      </c>
      <c r="B327" s="372" t="s">
        <v>229</v>
      </c>
      <c r="C327" s="373"/>
      <c r="D327" s="372" t="s">
        <v>170</v>
      </c>
      <c r="E327" s="375"/>
    </row>
    <row r="328" spans="1:5" ht="21.75">
      <c r="A328" s="49" t="s">
        <v>218</v>
      </c>
      <c r="B328" s="357" t="s">
        <v>238</v>
      </c>
      <c r="C328" s="374"/>
      <c r="D328" s="357" t="s">
        <v>218</v>
      </c>
      <c r="E328" s="358"/>
    </row>
    <row r="329" ht="21.75"/>
    <row r="330" ht="21.75"/>
    <row r="331" ht="21.75"/>
    <row r="332" ht="21.75"/>
    <row r="333" ht="21.75"/>
    <row r="334" spans="1:5" ht="21.75">
      <c r="A334" s="29"/>
      <c r="B334" s="29"/>
      <c r="C334" s="29"/>
      <c r="D334" s="29" t="s">
        <v>564</v>
      </c>
      <c r="E334" s="29"/>
    </row>
    <row r="335" spans="1:5" ht="21.75">
      <c r="A335" s="29"/>
      <c r="B335" s="29"/>
      <c r="C335" s="29"/>
      <c r="D335" s="29" t="s">
        <v>545</v>
      </c>
      <c r="E335" s="29"/>
    </row>
    <row r="336" spans="1:5" ht="27.75">
      <c r="A336" s="381" t="s">
        <v>35</v>
      </c>
      <c r="B336" s="381"/>
      <c r="C336" s="381"/>
      <c r="D336" s="381"/>
      <c r="E336" s="381"/>
    </row>
    <row r="337" spans="1:5" ht="21.75">
      <c r="A337" s="41" t="s">
        <v>34</v>
      </c>
      <c r="B337" s="41"/>
      <c r="C337" s="41"/>
      <c r="D337" s="41"/>
      <c r="E337" s="41"/>
    </row>
    <row r="338" spans="1:5" ht="21.75">
      <c r="A338" s="382" t="s">
        <v>31</v>
      </c>
      <c r="B338" s="368"/>
      <c r="C338" s="26" t="s">
        <v>32</v>
      </c>
      <c r="D338" s="27" t="s">
        <v>27</v>
      </c>
      <c r="E338" s="27" t="s">
        <v>28</v>
      </c>
    </row>
    <row r="339" spans="1:5" ht="21.75">
      <c r="A339" s="87" t="s">
        <v>641</v>
      </c>
      <c r="B339" s="47"/>
      <c r="C339" s="88"/>
      <c r="D339" s="35">
        <v>16370</v>
      </c>
      <c r="E339" s="35"/>
    </row>
    <row r="340" spans="1:5" ht="21.75">
      <c r="A340" s="87" t="s">
        <v>642</v>
      </c>
      <c r="B340" s="47"/>
      <c r="C340" s="88"/>
      <c r="D340" s="35">
        <v>36540</v>
      </c>
      <c r="E340" s="35"/>
    </row>
    <row r="341" spans="1:5" ht="21.75">
      <c r="A341" s="87"/>
      <c r="B341" s="47"/>
      <c r="C341" s="88"/>
      <c r="D341" s="35"/>
      <c r="E341" s="35"/>
    </row>
    <row r="342" spans="1:5" ht="21.75">
      <c r="A342" s="89" t="s">
        <v>640</v>
      </c>
      <c r="B342" s="47"/>
      <c r="C342" s="88">
        <v>701</v>
      </c>
      <c r="D342" s="35"/>
      <c r="E342" s="35">
        <v>52910</v>
      </c>
    </row>
    <row r="343" spans="1:5" ht="21.75">
      <c r="A343" s="90"/>
      <c r="B343" s="47"/>
      <c r="C343" s="88"/>
      <c r="D343" s="35"/>
      <c r="E343" s="35"/>
    </row>
    <row r="344" spans="1:5" ht="21.75">
      <c r="A344" s="90"/>
      <c r="B344" s="47"/>
      <c r="C344" s="88"/>
      <c r="D344" s="35"/>
      <c r="E344" s="35"/>
    </row>
    <row r="345" spans="1:5" ht="21.75">
      <c r="A345" s="90"/>
      <c r="B345" s="47"/>
      <c r="C345" s="88"/>
      <c r="D345" s="35"/>
      <c r="E345" s="35"/>
    </row>
    <row r="346" spans="1:5" ht="21.75">
      <c r="A346" s="90"/>
      <c r="B346" s="47"/>
      <c r="C346" s="88"/>
      <c r="D346" s="43"/>
      <c r="E346" s="43"/>
    </row>
    <row r="347" spans="1:5" ht="21.75">
      <c r="A347" s="90"/>
      <c r="B347" s="47"/>
      <c r="C347" s="88"/>
      <c r="D347" s="35"/>
      <c r="E347" s="35"/>
    </row>
    <row r="348" spans="1:5" ht="21.75">
      <c r="A348" s="90"/>
      <c r="B348" s="47"/>
      <c r="C348" s="88"/>
      <c r="D348" s="35"/>
      <c r="E348" s="35"/>
    </row>
    <row r="349" spans="1:5" ht="21.75">
      <c r="A349" s="90"/>
      <c r="B349" s="47"/>
      <c r="C349" s="88"/>
      <c r="D349" s="35"/>
      <c r="E349" s="35"/>
    </row>
    <row r="350" spans="1:5" ht="21.75">
      <c r="A350" s="90"/>
      <c r="B350" s="47"/>
      <c r="C350" s="88"/>
      <c r="D350" s="35"/>
      <c r="E350" s="35"/>
    </row>
    <row r="351" spans="1:5" ht="21.75">
      <c r="A351" s="90"/>
      <c r="B351" s="47"/>
      <c r="C351" s="88"/>
      <c r="D351" s="35"/>
      <c r="E351" s="35"/>
    </row>
    <row r="352" spans="1:5" ht="22.5" thickBot="1">
      <c r="A352" s="46"/>
      <c r="B352" s="47"/>
      <c r="C352" s="88"/>
      <c r="D352" s="91">
        <f>SUM(D339:D346)</f>
        <v>52910</v>
      </c>
      <c r="E352" s="91">
        <f>SUM(E339:E346)</f>
        <v>52910</v>
      </c>
    </row>
    <row r="353" spans="1:5" ht="22.5" thickTop="1">
      <c r="A353" s="46"/>
      <c r="B353" s="47"/>
      <c r="C353" s="88"/>
      <c r="D353" s="35"/>
      <c r="E353" s="35"/>
    </row>
    <row r="354" spans="1:5" ht="21.75">
      <c r="A354" s="92"/>
      <c r="B354" s="93"/>
      <c r="C354" s="94"/>
      <c r="D354" s="43"/>
      <c r="E354" s="43"/>
    </row>
    <row r="355" ht="21.75">
      <c r="A355" s="95" t="s">
        <v>605</v>
      </c>
    </row>
    <row r="356" ht="21.75">
      <c r="A356" s="96" t="s">
        <v>578</v>
      </c>
    </row>
    <row r="357" ht="21.75">
      <c r="A357" s="96" t="s">
        <v>579</v>
      </c>
    </row>
    <row r="358" ht="21.75">
      <c r="A358" s="96"/>
    </row>
    <row r="359" ht="21.75">
      <c r="A359" s="96"/>
    </row>
    <row r="360" ht="21.75">
      <c r="A360" s="96"/>
    </row>
    <row r="361" ht="21.75"/>
    <row r="362" ht="21.75"/>
    <row r="363" spans="1:5" ht="24">
      <c r="A363" s="97" t="s">
        <v>469</v>
      </c>
      <c r="B363" s="383" t="s">
        <v>470</v>
      </c>
      <c r="C363" s="384"/>
      <c r="D363" s="385" t="s">
        <v>0</v>
      </c>
      <c r="E363" s="386"/>
    </row>
    <row r="364" spans="1:5" ht="21.75">
      <c r="A364" s="29"/>
      <c r="B364" s="46"/>
      <c r="C364" s="47"/>
      <c r="D364" s="29"/>
      <c r="E364" s="29"/>
    </row>
    <row r="365" spans="1:5" ht="21.75">
      <c r="A365" s="48" t="s">
        <v>170</v>
      </c>
      <c r="B365" s="372" t="s">
        <v>229</v>
      </c>
      <c r="C365" s="373"/>
      <c r="D365" s="372" t="s">
        <v>170</v>
      </c>
      <c r="E365" s="375"/>
    </row>
    <row r="366" spans="1:5" ht="21.75">
      <c r="A366" s="49" t="s">
        <v>218</v>
      </c>
      <c r="B366" s="357" t="s">
        <v>238</v>
      </c>
      <c r="C366" s="374"/>
      <c r="D366" s="357" t="s">
        <v>218</v>
      </c>
      <c r="E366" s="358"/>
    </row>
    <row r="367" ht="21.75"/>
    <row r="368" ht="21.75"/>
    <row r="369" ht="21.75"/>
    <row r="370" ht="21.75"/>
    <row r="371" spans="1:5" ht="21.75">
      <c r="A371" s="29"/>
      <c r="B371" s="29"/>
      <c r="C371" s="29"/>
      <c r="D371" s="29" t="s">
        <v>580</v>
      </c>
      <c r="E371" s="29"/>
    </row>
    <row r="372" spans="1:5" ht="21.75">
      <c r="A372" s="29"/>
      <c r="B372" s="29"/>
      <c r="C372" s="29"/>
      <c r="D372" s="29" t="s">
        <v>545</v>
      </c>
      <c r="E372" s="29"/>
    </row>
    <row r="373" spans="1:5" ht="27.75">
      <c r="A373" s="381" t="s">
        <v>35</v>
      </c>
      <c r="B373" s="381"/>
      <c r="C373" s="381"/>
      <c r="D373" s="381"/>
      <c r="E373" s="381"/>
    </row>
    <row r="374" spans="1:5" ht="21.75">
      <c r="A374" s="41" t="s">
        <v>34</v>
      </c>
      <c r="B374" s="41"/>
      <c r="C374" s="41"/>
      <c r="D374" s="41"/>
      <c r="E374" s="41"/>
    </row>
    <row r="375" spans="1:5" ht="21.75">
      <c r="A375" s="382" t="s">
        <v>31</v>
      </c>
      <c r="B375" s="368"/>
      <c r="C375" s="26" t="s">
        <v>32</v>
      </c>
      <c r="D375" s="27" t="s">
        <v>27</v>
      </c>
      <c r="E375" s="27" t="s">
        <v>28</v>
      </c>
    </row>
    <row r="376" spans="1:5" ht="21.75">
      <c r="A376" s="87" t="s">
        <v>643</v>
      </c>
      <c r="B376" s="47"/>
      <c r="C376" s="88">
        <v>821</v>
      </c>
      <c r="D376" s="35">
        <v>9950</v>
      </c>
      <c r="E376" s="35"/>
    </row>
    <row r="377" spans="1:5" ht="21.75">
      <c r="A377" s="87"/>
      <c r="B377" s="47"/>
      <c r="C377" s="88"/>
      <c r="D377" s="35"/>
      <c r="E377" s="35"/>
    </row>
    <row r="378" spans="1:5" ht="21.75">
      <c r="A378" s="89" t="s">
        <v>644</v>
      </c>
      <c r="B378" s="47"/>
      <c r="C378" s="88">
        <v>903</v>
      </c>
      <c r="D378" s="35"/>
      <c r="E378" s="35">
        <v>9950</v>
      </c>
    </row>
    <row r="379" spans="1:5" ht="21.75">
      <c r="A379" s="90"/>
      <c r="B379" s="47"/>
      <c r="C379" s="88"/>
      <c r="D379" s="35"/>
      <c r="E379" s="35"/>
    </row>
    <row r="380" spans="1:5" ht="21.75">
      <c r="A380" s="90"/>
      <c r="B380" s="47"/>
      <c r="C380" s="88"/>
      <c r="D380" s="35"/>
      <c r="E380" s="35"/>
    </row>
    <row r="381" spans="1:5" ht="21.75">
      <c r="A381" s="90"/>
      <c r="B381" s="47"/>
      <c r="C381" s="88"/>
      <c r="D381" s="35"/>
      <c r="E381" s="35"/>
    </row>
    <row r="382" spans="1:5" ht="21.75">
      <c r="A382" s="90"/>
      <c r="B382" s="47"/>
      <c r="C382" s="88"/>
      <c r="D382" s="43"/>
      <c r="E382" s="43"/>
    </row>
    <row r="383" spans="1:5" ht="21.75">
      <c r="A383" s="90"/>
      <c r="B383" s="47"/>
      <c r="C383" s="88"/>
      <c r="D383" s="35"/>
      <c r="E383" s="35"/>
    </row>
    <row r="384" spans="1:5" ht="21.75">
      <c r="A384" s="90"/>
      <c r="B384" s="47"/>
      <c r="C384" s="88"/>
      <c r="D384" s="35"/>
      <c r="E384" s="35"/>
    </row>
    <row r="385" spans="1:5" ht="21.75">
      <c r="A385" s="90"/>
      <c r="B385" s="47"/>
      <c r="C385" s="88"/>
      <c r="D385" s="35"/>
      <c r="E385" s="35"/>
    </row>
    <row r="386" spans="1:5" ht="21.75">
      <c r="A386" s="90"/>
      <c r="B386" s="47"/>
      <c r="C386" s="88"/>
      <c r="D386" s="35"/>
      <c r="E386" s="35"/>
    </row>
    <row r="387" spans="1:5" ht="21.75">
      <c r="A387" s="90"/>
      <c r="B387" s="47"/>
      <c r="C387" s="88"/>
      <c r="D387" s="35"/>
      <c r="E387" s="35"/>
    </row>
    <row r="388" spans="1:5" ht="22.5" thickBot="1">
      <c r="A388" s="46"/>
      <c r="B388" s="47"/>
      <c r="C388" s="88"/>
      <c r="D388" s="91">
        <f>SUM(D376:D382)</f>
        <v>9950</v>
      </c>
      <c r="E388" s="91">
        <f>SUM(E376:E382)</f>
        <v>9950</v>
      </c>
    </row>
    <row r="389" spans="1:5" ht="22.5" thickTop="1">
      <c r="A389" s="46"/>
      <c r="B389" s="47"/>
      <c r="C389" s="88"/>
      <c r="D389" s="35"/>
      <c r="E389" s="35"/>
    </row>
    <row r="390" spans="1:5" ht="21.75">
      <c r="A390" s="92"/>
      <c r="B390" s="93"/>
      <c r="C390" s="94"/>
      <c r="D390" s="43"/>
      <c r="E390" s="43"/>
    </row>
    <row r="391" ht="21.75">
      <c r="A391" s="95" t="s">
        <v>605</v>
      </c>
    </row>
    <row r="392" ht="21.75">
      <c r="A392" s="96" t="s">
        <v>581</v>
      </c>
    </row>
    <row r="393" ht="21.75">
      <c r="A393" s="96" t="s">
        <v>582</v>
      </c>
    </row>
    <row r="394" ht="21.75">
      <c r="A394" s="96"/>
    </row>
    <row r="395" ht="21.75">
      <c r="A395" s="96"/>
    </row>
    <row r="396" ht="21.75">
      <c r="A396" s="96"/>
    </row>
    <row r="397" ht="21.75"/>
    <row r="398" ht="21.75"/>
    <row r="399" spans="1:5" ht="24">
      <c r="A399" s="97" t="s">
        <v>469</v>
      </c>
      <c r="B399" s="383" t="s">
        <v>470</v>
      </c>
      <c r="C399" s="384"/>
      <c r="D399" s="385" t="s">
        <v>0</v>
      </c>
      <c r="E399" s="386"/>
    </row>
    <row r="400" spans="1:5" ht="21.75">
      <c r="A400" s="29"/>
      <c r="B400" s="46"/>
      <c r="C400" s="47"/>
      <c r="D400" s="29"/>
      <c r="E400" s="29"/>
    </row>
    <row r="401" spans="1:5" ht="21.75">
      <c r="A401" s="48" t="s">
        <v>170</v>
      </c>
      <c r="B401" s="372" t="s">
        <v>229</v>
      </c>
      <c r="C401" s="373"/>
      <c r="D401" s="372" t="s">
        <v>170</v>
      </c>
      <c r="E401" s="375"/>
    </row>
    <row r="402" spans="1:5" ht="21.75">
      <c r="A402" s="49" t="s">
        <v>218</v>
      </c>
      <c r="B402" s="357" t="s">
        <v>238</v>
      </c>
      <c r="C402" s="374"/>
      <c r="D402" s="357" t="s">
        <v>218</v>
      </c>
      <c r="E402" s="358"/>
    </row>
    <row r="403" ht="21.75"/>
    <row r="404" ht="21.75"/>
    <row r="405" ht="21.75"/>
    <row r="406" ht="21.75"/>
    <row r="407" ht="21.75"/>
    <row r="408" ht="21.75">
      <c r="D408" s="25" t="s">
        <v>600</v>
      </c>
    </row>
    <row r="409" ht="21.75">
      <c r="D409" s="25" t="s">
        <v>592</v>
      </c>
    </row>
    <row r="410" spans="1:5" ht="27.75">
      <c r="A410" s="366" t="s">
        <v>35</v>
      </c>
      <c r="B410" s="366"/>
      <c r="C410" s="366"/>
      <c r="D410" s="366"/>
      <c r="E410" s="366"/>
    </row>
    <row r="411" ht="21.75">
      <c r="A411" s="25" t="s">
        <v>34</v>
      </c>
    </row>
    <row r="412" spans="1:5" ht="21.75">
      <c r="A412" s="98" t="s">
        <v>31</v>
      </c>
      <c r="B412" s="99"/>
      <c r="C412" s="26" t="s">
        <v>32</v>
      </c>
      <c r="D412" s="27" t="s">
        <v>27</v>
      </c>
      <c r="E412" s="27" t="s">
        <v>28</v>
      </c>
    </row>
    <row r="413" spans="1:5" ht="21.75">
      <c r="A413" s="46"/>
      <c r="B413" s="47"/>
      <c r="C413" s="88"/>
      <c r="D413" s="35"/>
      <c r="E413" s="35"/>
    </row>
    <row r="414" spans="1:5" ht="21.75">
      <c r="A414" s="46" t="s">
        <v>593</v>
      </c>
      <c r="B414" s="47"/>
      <c r="C414" s="88">
        <v>82</v>
      </c>
      <c r="D414" s="35">
        <v>959.42</v>
      </c>
      <c r="E414" s="35"/>
    </row>
    <row r="415" spans="1:5" ht="21.75">
      <c r="A415" s="46"/>
      <c r="B415" s="47"/>
      <c r="C415" s="88"/>
      <c r="D415" s="35"/>
      <c r="E415" s="35"/>
    </row>
    <row r="416" spans="1:5" ht="21.75">
      <c r="A416" s="46" t="s">
        <v>604</v>
      </c>
      <c r="B416" s="47"/>
      <c r="C416" s="88"/>
      <c r="D416" s="35"/>
      <c r="E416" s="35">
        <v>959.42</v>
      </c>
    </row>
    <row r="417" spans="1:5" ht="21.75">
      <c r="A417" s="46"/>
      <c r="B417" s="47"/>
      <c r="C417" s="88"/>
      <c r="D417" s="35"/>
      <c r="E417" s="35"/>
    </row>
    <row r="418" spans="1:5" ht="21.75">
      <c r="A418" s="46"/>
      <c r="B418" s="47"/>
      <c r="C418" s="88"/>
      <c r="D418" s="35"/>
      <c r="E418" s="35"/>
    </row>
    <row r="419" spans="1:5" ht="21.75">
      <c r="A419" s="46"/>
      <c r="B419" s="47"/>
      <c r="C419" s="88"/>
      <c r="D419" s="35"/>
      <c r="E419" s="35"/>
    </row>
    <row r="420" spans="1:5" ht="22.5" thickBot="1">
      <c r="A420" s="46"/>
      <c r="B420" s="47"/>
      <c r="C420" s="88"/>
      <c r="D420" s="100">
        <f>SUM(D414:D417)</f>
        <v>959.42</v>
      </c>
      <c r="E420" s="100">
        <f>SUM(E416:E419)</f>
        <v>959.42</v>
      </c>
    </row>
    <row r="421" spans="1:5" ht="22.5" thickTop="1">
      <c r="A421" s="46"/>
      <c r="B421" s="47"/>
      <c r="C421" s="88"/>
      <c r="D421" s="35"/>
      <c r="E421" s="35"/>
    </row>
    <row r="422" spans="1:5" ht="21.75">
      <c r="A422" s="46"/>
      <c r="B422" s="47"/>
      <c r="C422" s="88"/>
      <c r="D422" s="35"/>
      <c r="E422" s="35"/>
    </row>
    <row r="423" spans="1:5" ht="21.75">
      <c r="A423" s="46"/>
      <c r="B423" s="47"/>
      <c r="C423" s="88"/>
      <c r="D423" s="35"/>
      <c r="E423" s="35"/>
    </row>
    <row r="424" spans="1:5" ht="21.75">
      <c r="A424" s="46"/>
      <c r="B424" s="47"/>
      <c r="C424" s="88"/>
      <c r="D424" s="35"/>
      <c r="E424" s="35"/>
    </row>
    <row r="425" spans="1:5" ht="21.75">
      <c r="A425" s="46"/>
      <c r="B425" s="101"/>
      <c r="C425" s="88"/>
      <c r="D425" s="35"/>
      <c r="E425" s="35"/>
    </row>
    <row r="426" spans="1:5" ht="21.75">
      <c r="A426" s="46"/>
      <c r="B426" s="101"/>
      <c r="C426" s="88"/>
      <c r="D426" s="35"/>
      <c r="E426" s="35"/>
    </row>
    <row r="427" spans="1:5" ht="21.75">
      <c r="A427" s="46"/>
      <c r="B427" s="101"/>
      <c r="C427" s="88"/>
      <c r="D427" s="35"/>
      <c r="E427" s="35"/>
    </row>
    <row r="428" spans="1:5" ht="21.75">
      <c r="A428" s="46"/>
      <c r="B428" s="47"/>
      <c r="C428" s="88"/>
      <c r="D428" s="35"/>
      <c r="E428" s="35"/>
    </row>
    <row r="429" spans="1:5" ht="21.75">
      <c r="A429" s="46"/>
      <c r="B429" s="47"/>
      <c r="C429" s="88"/>
      <c r="D429" s="35"/>
      <c r="E429" s="35"/>
    </row>
    <row r="430" spans="1:5" ht="21.75">
      <c r="A430" s="46"/>
      <c r="B430" s="47"/>
      <c r="C430" s="88"/>
      <c r="D430" s="35"/>
      <c r="E430" s="35"/>
    </row>
    <row r="431" spans="1:5" ht="21.75">
      <c r="A431" s="46"/>
      <c r="B431" s="47"/>
      <c r="C431" s="88"/>
      <c r="D431" s="35"/>
      <c r="E431" s="35"/>
    </row>
    <row r="432" spans="1:5" ht="21.75">
      <c r="A432" s="46"/>
      <c r="B432" s="47"/>
      <c r="C432" s="88"/>
      <c r="D432" s="35"/>
      <c r="E432" s="35"/>
    </row>
    <row r="433" spans="1:5" ht="21.75">
      <c r="A433" s="46"/>
      <c r="B433" s="47"/>
      <c r="C433" s="88"/>
      <c r="D433" s="35"/>
      <c r="E433" s="35"/>
    </row>
    <row r="434" spans="1:5" ht="21.75">
      <c r="A434" s="92"/>
      <c r="B434" s="93"/>
      <c r="C434" s="94"/>
      <c r="D434" s="43"/>
      <c r="E434" s="43"/>
    </row>
    <row r="435" ht="21.75">
      <c r="A435" s="95" t="s">
        <v>605</v>
      </c>
    </row>
    <row r="436" ht="21.75">
      <c r="A436" s="25" t="s">
        <v>594</v>
      </c>
    </row>
    <row r="437" ht="21.75"/>
    <row r="438" ht="21.75"/>
    <row r="439" spans="1:5" ht="24">
      <c r="A439" s="83" t="s">
        <v>21</v>
      </c>
      <c r="B439" s="102" t="s">
        <v>471</v>
      </c>
      <c r="C439" s="103"/>
      <c r="D439" s="97" t="s">
        <v>595</v>
      </c>
      <c r="E439" s="97"/>
    </row>
    <row r="440" spans="1:5" ht="21.75">
      <c r="A440" s="29"/>
      <c r="B440" s="46"/>
      <c r="C440" s="47"/>
      <c r="D440" s="29"/>
      <c r="E440" s="29"/>
    </row>
    <row r="441" spans="1:5" ht="21.75">
      <c r="A441" s="48" t="s">
        <v>596</v>
      </c>
      <c r="B441" s="104" t="s">
        <v>597</v>
      </c>
      <c r="C441" s="105"/>
      <c r="D441" s="104" t="s">
        <v>596</v>
      </c>
      <c r="E441" s="106"/>
    </row>
    <row r="442" spans="1:5" ht="21.75">
      <c r="A442" s="49" t="s">
        <v>598</v>
      </c>
      <c r="B442" s="50" t="s">
        <v>599</v>
      </c>
      <c r="C442" s="107"/>
      <c r="D442" s="108" t="s">
        <v>598</v>
      </c>
      <c r="E442" s="109"/>
    </row>
    <row r="443" ht="21.75"/>
    <row r="444" ht="21.75"/>
    <row r="445" ht="21.75">
      <c r="D445" s="25" t="s">
        <v>591</v>
      </c>
    </row>
    <row r="446" ht="21.75">
      <c r="D446" s="25" t="s">
        <v>592</v>
      </c>
    </row>
    <row r="447" spans="1:5" ht="27.75">
      <c r="A447" s="366" t="s">
        <v>35</v>
      </c>
      <c r="B447" s="366"/>
      <c r="C447" s="366"/>
      <c r="D447" s="366"/>
      <c r="E447" s="366"/>
    </row>
    <row r="448" ht="21.75">
      <c r="A448" s="25" t="s">
        <v>34</v>
      </c>
    </row>
    <row r="449" spans="1:5" ht="21.75">
      <c r="A449" s="98" t="s">
        <v>31</v>
      </c>
      <c r="B449" s="99"/>
      <c r="C449" s="26" t="s">
        <v>32</v>
      </c>
      <c r="D449" s="27" t="s">
        <v>27</v>
      </c>
      <c r="E449" s="27" t="s">
        <v>28</v>
      </c>
    </row>
    <row r="450" spans="1:5" ht="21.75">
      <c r="A450" s="46"/>
      <c r="B450" s="47"/>
      <c r="C450" s="88"/>
      <c r="D450" s="35"/>
      <c r="E450" s="35"/>
    </row>
    <row r="451" spans="1:5" ht="21.75">
      <c r="A451" s="46" t="s">
        <v>601</v>
      </c>
      <c r="B451" s="47"/>
      <c r="C451" s="88"/>
      <c r="D451" s="35">
        <v>993.95</v>
      </c>
      <c r="E451" s="35"/>
    </row>
    <row r="452" spans="1:5" ht="21.75">
      <c r="A452" s="46"/>
      <c r="B452" s="47"/>
      <c r="C452" s="88"/>
      <c r="D452" s="35"/>
      <c r="E452" s="35"/>
    </row>
    <row r="453" spans="1:5" ht="21.75">
      <c r="A453" s="46" t="s">
        <v>602</v>
      </c>
      <c r="B453" s="47"/>
      <c r="C453" s="88"/>
      <c r="D453" s="35"/>
      <c r="E453" s="35">
        <v>993.95</v>
      </c>
    </row>
    <row r="454" spans="1:5" ht="21.75">
      <c r="A454" s="46"/>
      <c r="B454" s="47"/>
      <c r="C454" s="88"/>
      <c r="D454" s="35"/>
      <c r="E454" s="35"/>
    </row>
    <row r="455" spans="1:5" ht="21.75">
      <c r="A455" s="46"/>
      <c r="B455" s="47"/>
      <c r="C455" s="88"/>
      <c r="D455" s="35"/>
      <c r="E455" s="35"/>
    </row>
    <row r="456" spans="1:5" ht="21.75">
      <c r="A456" s="46"/>
      <c r="B456" s="47"/>
      <c r="C456" s="88"/>
      <c r="D456" s="35"/>
      <c r="E456" s="35"/>
    </row>
    <row r="457" spans="1:5" ht="22.5" thickBot="1">
      <c r="A457" s="46"/>
      <c r="B457" s="47"/>
      <c r="C457" s="88"/>
      <c r="D457" s="100">
        <f>SUM(D451:D454)</f>
        <v>993.95</v>
      </c>
      <c r="E457" s="100">
        <f>SUM(E453:E456)</f>
        <v>993.95</v>
      </c>
    </row>
    <row r="458" spans="1:5" ht="22.5" thickTop="1">
      <c r="A458" s="46"/>
      <c r="B458" s="47"/>
      <c r="C458" s="88"/>
      <c r="D458" s="35"/>
      <c r="E458" s="35"/>
    </row>
    <row r="459" spans="1:5" ht="21.75">
      <c r="A459" s="46"/>
      <c r="B459" s="47"/>
      <c r="C459" s="88"/>
      <c r="D459" s="35"/>
      <c r="E459" s="35"/>
    </row>
    <row r="460" spans="1:5" ht="21.75">
      <c r="A460" s="46"/>
      <c r="B460" s="47"/>
      <c r="C460" s="88"/>
      <c r="D460" s="35"/>
      <c r="E460" s="35"/>
    </row>
    <row r="461" spans="1:5" ht="21.75">
      <c r="A461" s="46"/>
      <c r="B461" s="47"/>
      <c r="C461" s="88"/>
      <c r="D461" s="35"/>
      <c r="E461" s="35"/>
    </row>
    <row r="462" spans="1:5" ht="21.75">
      <c r="A462" s="46"/>
      <c r="B462" s="47"/>
      <c r="C462" s="88"/>
      <c r="D462" s="35"/>
      <c r="E462" s="35"/>
    </row>
    <row r="463" spans="1:5" ht="21.75">
      <c r="A463" s="46"/>
      <c r="B463" s="47"/>
      <c r="C463" s="88"/>
      <c r="D463" s="35"/>
      <c r="E463" s="35"/>
    </row>
    <row r="464" spans="1:5" ht="21.75">
      <c r="A464" s="46"/>
      <c r="B464" s="47"/>
      <c r="C464" s="88"/>
      <c r="D464" s="35"/>
      <c r="E464" s="35"/>
    </row>
    <row r="465" spans="1:5" ht="21.75">
      <c r="A465" s="46"/>
      <c r="B465" s="47"/>
      <c r="C465" s="88"/>
      <c r="D465" s="35"/>
      <c r="E465" s="35"/>
    </row>
    <row r="466" spans="1:5" ht="21.75">
      <c r="A466" s="46"/>
      <c r="B466" s="47"/>
      <c r="C466" s="88"/>
      <c r="D466" s="35"/>
      <c r="E466" s="35"/>
    </row>
    <row r="467" spans="1:5" ht="21.75">
      <c r="A467" s="46"/>
      <c r="B467" s="47"/>
      <c r="C467" s="88"/>
      <c r="D467" s="35"/>
      <c r="E467" s="35"/>
    </row>
    <row r="468" spans="1:5" ht="21.75">
      <c r="A468" s="92"/>
      <c r="B468" s="93"/>
      <c r="C468" s="94"/>
      <c r="D468" s="43"/>
      <c r="E468" s="43"/>
    </row>
    <row r="469" ht="21.75">
      <c r="A469" s="95" t="s">
        <v>605</v>
      </c>
    </row>
    <row r="470" ht="21.75">
      <c r="A470" s="25" t="s">
        <v>603</v>
      </c>
    </row>
    <row r="471" ht="21.75"/>
    <row r="472" ht="21.75"/>
    <row r="473" ht="21.75"/>
    <row r="474" spans="1:5" ht="24">
      <c r="A474" s="83" t="s">
        <v>21</v>
      </c>
      <c r="B474" s="102" t="s">
        <v>471</v>
      </c>
      <c r="C474" s="103"/>
      <c r="D474" s="97" t="s">
        <v>595</v>
      </c>
      <c r="E474" s="97"/>
    </row>
    <row r="475" spans="1:5" ht="21.75">
      <c r="A475" s="29"/>
      <c r="B475" s="46"/>
      <c r="C475" s="47"/>
      <c r="D475" s="29"/>
      <c r="E475" s="29"/>
    </row>
    <row r="476" spans="1:5" ht="21.75">
      <c r="A476" s="48" t="s">
        <v>596</v>
      </c>
      <c r="B476" s="372" t="s">
        <v>597</v>
      </c>
      <c r="C476" s="373"/>
      <c r="D476" s="372" t="s">
        <v>596</v>
      </c>
      <c r="E476" s="375"/>
    </row>
    <row r="477" spans="1:5" ht="21.75">
      <c r="A477" s="49" t="s">
        <v>598</v>
      </c>
      <c r="B477" s="50" t="s">
        <v>599</v>
      </c>
      <c r="C477" s="107"/>
      <c r="D477" s="357" t="s">
        <v>598</v>
      </c>
      <c r="E477" s="358"/>
    </row>
    <row r="483" ht="21.75"/>
    <row r="484" ht="21.75"/>
    <row r="485" ht="21.75"/>
    <row r="486" ht="21.75"/>
    <row r="487" ht="21.75"/>
    <row r="488" ht="21.75"/>
    <row r="489" ht="21.75"/>
  </sheetData>
  <sheetProtection/>
  <mergeCells count="93">
    <mergeCell ref="B476:C476"/>
    <mergeCell ref="D476:E476"/>
    <mergeCell ref="D477:E477"/>
    <mergeCell ref="B401:C401"/>
    <mergeCell ref="D401:E401"/>
    <mergeCell ref="B402:C402"/>
    <mergeCell ref="D402:E402"/>
    <mergeCell ref="A410:E410"/>
    <mergeCell ref="A447:E447"/>
    <mergeCell ref="A373:E373"/>
    <mergeCell ref="A375:B375"/>
    <mergeCell ref="B399:C399"/>
    <mergeCell ref="D399:E399"/>
    <mergeCell ref="B365:C365"/>
    <mergeCell ref="D365:E365"/>
    <mergeCell ref="B366:C366"/>
    <mergeCell ref="D366:E366"/>
    <mergeCell ref="A336:E336"/>
    <mergeCell ref="A338:B338"/>
    <mergeCell ref="B363:C363"/>
    <mergeCell ref="D363:E363"/>
    <mergeCell ref="B327:C327"/>
    <mergeCell ref="D327:E327"/>
    <mergeCell ref="B328:C328"/>
    <mergeCell ref="D328:E328"/>
    <mergeCell ref="A299:E299"/>
    <mergeCell ref="A301:B301"/>
    <mergeCell ref="B325:C325"/>
    <mergeCell ref="D325:E325"/>
    <mergeCell ref="B253:C253"/>
    <mergeCell ref="D253:E253"/>
    <mergeCell ref="B254:C254"/>
    <mergeCell ref="D254:E254"/>
    <mergeCell ref="B290:C290"/>
    <mergeCell ref="D290:E290"/>
    <mergeCell ref="A225:E225"/>
    <mergeCell ref="A227:B227"/>
    <mergeCell ref="B251:C251"/>
    <mergeCell ref="D251:E251"/>
    <mergeCell ref="B219:C219"/>
    <mergeCell ref="D219:E219"/>
    <mergeCell ref="B220:C220"/>
    <mergeCell ref="D220:E220"/>
    <mergeCell ref="A188:E188"/>
    <mergeCell ref="A190:B190"/>
    <mergeCell ref="B217:C217"/>
    <mergeCell ref="D217:E217"/>
    <mergeCell ref="B180:C180"/>
    <mergeCell ref="D180:E180"/>
    <mergeCell ref="B181:C181"/>
    <mergeCell ref="D181:E181"/>
    <mergeCell ref="A151:E151"/>
    <mergeCell ref="A153:B153"/>
    <mergeCell ref="B178:C178"/>
    <mergeCell ref="D178:E178"/>
    <mergeCell ref="B145:C145"/>
    <mergeCell ref="D145:E145"/>
    <mergeCell ref="B146:C146"/>
    <mergeCell ref="D146:E146"/>
    <mergeCell ref="B143:C143"/>
    <mergeCell ref="D143:E143"/>
    <mergeCell ref="B66:C66"/>
    <mergeCell ref="B68:C68"/>
    <mergeCell ref="D68:E68"/>
    <mergeCell ref="B69:C69"/>
    <mergeCell ref="D69:E69"/>
    <mergeCell ref="D66:E66"/>
    <mergeCell ref="B34:C34"/>
    <mergeCell ref="D34:E34"/>
    <mergeCell ref="A40:E40"/>
    <mergeCell ref="A42:B42"/>
    <mergeCell ref="A3:E3"/>
    <mergeCell ref="A5:B5"/>
    <mergeCell ref="B31:C31"/>
    <mergeCell ref="B33:C33"/>
    <mergeCell ref="D33:E33"/>
    <mergeCell ref="D31:E31"/>
    <mergeCell ref="A77:E77"/>
    <mergeCell ref="A79:B79"/>
    <mergeCell ref="B104:C104"/>
    <mergeCell ref="D104:E104"/>
    <mergeCell ref="B106:C106"/>
    <mergeCell ref="D106:E106"/>
    <mergeCell ref="B291:C291"/>
    <mergeCell ref="D291:E291"/>
    <mergeCell ref="B107:C107"/>
    <mergeCell ref="D107:E107"/>
    <mergeCell ref="A262:E262"/>
    <mergeCell ref="A264:B264"/>
    <mergeCell ref="B288:C288"/>
    <mergeCell ref="D288:E288"/>
    <mergeCell ref="A114:E114"/>
    <mergeCell ref="A116:B116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129"/>
  <sheetViews>
    <sheetView zoomScalePageLayoutView="0" workbookViewId="0" topLeftCell="A34">
      <selection activeCell="F52" sqref="F52"/>
    </sheetView>
  </sheetViews>
  <sheetFormatPr defaultColWidth="9.140625" defaultRowHeight="21.75"/>
  <cols>
    <col min="1" max="1" width="8.28125" style="51" customWidth="1"/>
    <col min="2" max="2" width="50.28125" style="51" customWidth="1"/>
    <col min="3" max="3" width="11.7109375" style="51" customWidth="1"/>
    <col min="4" max="5" width="21.421875" style="144" customWidth="1"/>
    <col min="6" max="6" width="4.8515625" style="51" customWidth="1"/>
    <col min="7" max="7" width="13.00390625" style="110" customWidth="1"/>
    <col min="8" max="8" width="13.8515625" style="51" customWidth="1"/>
    <col min="9" max="16384" width="9.140625" style="51" customWidth="1"/>
  </cols>
  <sheetData>
    <row r="1" spans="2:5" ht="18" customHeight="1">
      <c r="B1" s="371" t="s">
        <v>129</v>
      </c>
      <c r="C1" s="371"/>
      <c r="D1" s="371"/>
      <c r="E1" s="371"/>
    </row>
    <row r="2" spans="2:5" ht="18" customHeight="1">
      <c r="B2" s="371" t="s">
        <v>110</v>
      </c>
      <c r="C2" s="371"/>
      <c r="D2" s="371"/>
      <c r="E2" s="371"/>
    </row>
    <row r="3" spans="2:5" ht="18" customHeight="1">
      <c r="B3" s="371" t="s">
        <v>493</v>
      </c>
      <c r="C3" s="371"/>
      <c r="D3" s="371"/>
      <c r="E3" s="371"/>
    </row>
    <row r="4" spans="2:5" ht="5.25" customHeight="1">
      <c r="B4" s="76"/>
      <c r="C4" s="76"/>
      <c r="D4" s="111"/>
      <c r="E4" s="112"/>
    </row>
    <row r="5" spans="2:5" ht="6.75" customHeight="1">
      <c r="B5" s="113"/>
      <c r="C5" s="114"/>
      <c r="D5" s="115"/>
      <c r="E5" s="115"/>
    </row>
    <row r="6" spans="2:5" ht="15.75">
      <c r="B6" s="116" t="s">
        <v>31</v>
      </c>
      <c r="C6" s="116" t="s">
        <v>22</v>
      </c>
      <c r="D6" s="117" t="s">
        <v>36</v>
      </c>
      <c r="E6" s="117" t="s">
        <v>28</v>
      </c>
    </row>
    <row r="7" spans="2:5" ht="15.75">
      <c r="B7" s="118"/>
      <c r="C7" s="119" t="s">
        <v>23</v>
      </c>
      <c r="D7" s="120"/>
      <c r="E7" s="120"/>
    </row>
    <row r="8" spans="2:5" ht="15.75">
      <c r="B8" s="121" t="s">
        <v>116</v>
      </c>
      <c r="C8" s="122" t="s">
        <v>117</v>
      </c>
      <c r="D8" s="123">
        <f>'กระดาษทำการงบทดลอง '!I8</f>
        <v>0</v>
      </c>
      <c r="E8" s="124"/>
    </row>
    <row r="9" spans="2:8" ht="15.75">
      <c r="B9" s="121" t="s">
        <v>130</v>
      </c>
      <c r="C9" s="56">
        <v>21</v>
      </c>
      <c r="D9" s="123">
        <f>'กระดาษทำการงบทดลอง '!I9</f>
        <v>1330784.25</v>
      </c>
      <c r="E9" s="125"/>
      <c r="H9" s="126">
        <f>SUM(D8:D13)</f>
        <v>11805463.47</v>
      </c>
    </row>
    <row r="10" spans="2:8" ht="15.75">
      <c r="B10" s="121" t="s">
        <v>212</v>
      </c>
      <c r="C10" s="56">
        <v>22</v>
      </c>
      <c r="D10" s="123">
        <f>'กระดาษทำการงบทดลอง '!I10</f>
        <v>8165556.96</v>
      </c>
      <c r="E10" s="125"/>
      <c r="H10" s="126"/>
    </row>
    <row r="11" spans="2:8" ht="15.75">
      <c r="B11" s="74" t="s">
        <v>131</v>
      </c>
      <c r="C11" s="56">
        <v>22</v>
      </c>
      <c r="D11" s="123">
        <f>'กระดาษทำการงบทดลอง '!I11</f>
        <v>1508969.0299999998</v>
      </c>
      <c r="E11" s="125"/>
      <c r="H11" s="126"/>
    </row>
    <row r="12" spans="2:8" ht="15.75">
      <c r="B12" s="74" t="s">
        <v>132</v>
      </c>
      <c r="C12" s="56">
        <v>22</v>
      </c>
      <c r="D12" s="123">
        <f>'กระดาษทำการงบทดลอง '!I12</f>
        <v>780673.06</v>
      </c>
      <c r="E12" s="125"/>
      <c r="H12" s="126"/>
    </row>
    <row r="13" spans="2:8" ht="15.75">
      <c r="B13" s="74" t="s">
        <v>133</v>
      </c>
      <c r="C13" s="56">
        <v>22</v>
      </c>
      <c r="D13" s="123">
        <f>'กระดาษทำการงบทดลอง '!I13</f>
        <v>19480.170000000002</v>
      </c>
      <c r="E13" s="125"/>
      <c r="H13" s="126">
        <f>H9-H12</f>
        <v>11805463.47</v>
      </c>
    </row>
    <row r="14" spans="2:8" ht="15.75">
      <c r="B14" s="74" t="s">
        <v>411</v>
      </c>
      <c r="C14" s="56">
        <v>90</v>
      </c>
      <c r="D14" s="123">
        <f>'กระดาษทำการงบทดลอง '!I14</f>
        <v>1956.6899999999998</v>
      </c>
      <c r="E14" s="125"/>
      <c r="H14" s="126"/>
    </row>
    <row r="15" spans="2:5" ht="15.75">
      <c r="B15" s="121" t="s">
        <v>412</v>
      </c>
      <c r="C15" s="56"/>
      <c r="D15" s="123">
        <f>'กระดาษทำการงบทดลอง '!I15</f>
        <v>241056</v>
      </c>
      <c r="E15" s="125"/>
    </row>
    <row r="16" spans="2:8" ht="15.75">
      <c r="B16" s="74" t="s">
        <v>139</v>
      </c>
      <c r="C16" s="56">
        <v>90</v>
      </c>
      <c r="D16" s="123">
        <f>'กระดาษทำการงบทดลอง '!I16</f>
        <v>0</v>
      </c>
      <c r="E16" s="125"/>
      <c r="H16" s="126">
        <f>SUM(D9:D13)</f>
        <v>11805463.47</v>
      </c>
    </row>
    <row r="17" spans="2:8" ht="15.75">
      <c r="B17" s="74" t="s">
        <v>406</v>
      </c>
      <c r="C17" s="56"/>
      <c r="D17" s="123">
        <f>'กระดาษทำการงบทดลอง '!I17</f>
        <v>0</v>
      </c>
      <c r="E17" s="125"/>
      <c r="H17" s="126"/>
    </row>
    <row r="18" spans="2:8" ht="15.75">
      <c r="B18" s="74" t="s">
        <v>490</v>
      </c>
      <c r="C18" s="56"/>
      <c r="D18" s="123">
        <f>'กระดาษทำการงบทดลอง '!I18</f>
        <v>6000</v>
      </c>
      <c r="E18" s="125"/>
      <c r="H18" s="126"/>
    </row>
    <row r="19" spans="2:5" ht="15.75">
      <c r="B19" s="74" t="s">
        <v>123</v>
      </c>
      <c r="C19" s="56">
        <v>0</v>
      </c>
      <c r="D19" s="123">
        <f>'กระดาษทำการงบทดลอง '!I19</f>
        <v>410950</v>
      </c>
      <c r="E19" s="125"/>
    </row>
    <row r="20" spans="2:5" ht="15.75">
      <c r="B20" s="74" t="s">
        <v>75</v>
      </c>
      <c r="C20" s="56">
        <v>100</v>
      </c>
      <c r="D20" s="123">
        <f>'กระดาษทำการงบทดลอง '!I20</f>
        <v>2434209</v>
      </c>
      <c r="E20" s="125"/>
    </row>
    <row r="21" spans="2:5" ht="15.75">
      <c r="B21" s="74" t="s">
        <v>76</v>
      </c>
      <c r="C21" s="56">
        <v>120</v>
      </c>
      <c r="D21" s="123">
        <f>'กระดาษทำการงบทดลอง '!I21</f>
        <v>99000</v>
      </c>
      <c r="E21" s="125"/>
    </row>
    <row r="22" spans="2:5" ht="15.75">
      <c r="B22" s="74" t="s">
        <v>77</v>
      </c>
      <c r="C22" s="127">
        <v>130</v>
      </c>
      <c r="D22" s="123">
        <f>'กระดาษทำการงบทดลอง '!I22</f>
        <v>820800</v>
      </c>
      <c r="E22" s="125"/>
    </row>
    <row r="23" spans="2:5" ht="15.75">
      <c r="B23" s="74" t="s">
        <v>78</v>
      </c>
      <c r="C23" s="127">
        <v>200</v>
      </c>
      <c r="D23" s="123">
        <f>'กระดาษทำการงบทดลอง '!I23</f>
        <v>1435894</v>
      </c>
      <c r="E23" s="125"/>
    </row>
    <row r="24" spans="2:5" ht="15.75">
      <c r="B24" s="74" t="s">
        <v>78</v>
      </c>
      <c r="C24" s="127" t="s">
        <v>521</v>
      </c>
      <c r="D24" s="123">
        <f>'กระดาษทำการงบทดลอง '!I24</f>
        <v>701977</v>
      </c>
      <c r="E24" s="125"/>
    </row>
    <row r="25" spans="2:5" ht="15.75">
      <c r="B25" s="74" t="s">
        <v>79</v>
      </c>
      <c r="C25" s="127">
        <v>250</v>
      </c>
      <c r="D25" s="123">
        <f>'กระดาษทำการงบทดลอง '!I25</f>
        <v>1420508.29</v>
      </c>
      <c r="E25" s="125"/>
    </row>
    <row r="26" spans="2:5" ht="15.75">
      <c r="B26" s="74" t="s">
        <v>80</v>
      </c>
      <c r="C26" s="127">
        <v>270</v>
      </c>
      <c r="D26" s="123">
        <f>'กระดาษทำการงบทดลอง '!I26</f>
        <v>789406.3500000001</v>
      </c>
      <c r="E26" s="125"/>
    </row>
    <row r="27" spans="2:5" ht="15.75">
      <c r="B27" s="74" t="s">
        <v>80</v>
      </c>
      <c r="C27" s="127" t="s">
        <v>236</v>
      </c>
      <c r="D27" s="123">
        <f>'กระดาษทำการงบทดลอง '!I27</f>
        <v>116346.5</v>
      </c>
      <c r="E27" s="125"/>
    </row>
    <row r="28" spans="2:5" ht="15.75">
      <c r="B28" s="74" t="s">
        <v>81</v>
      </c>
      <c r="C28" s="127">
        <v>300</v>
      </c>
      <c r="D28" s="123">
        <f>'กระดาษทำการงบทดลอง '!I28</f>
        <v>124708.16</v>
      </c>
      <c r="E28" s="125"/>
    </row>
    <row r="29" spans="2:5" ht="15.75">
      <c r="B29" s="74" t="s">
        <v>48</v>
      </c>
      <c r="C29" s="127">
        <v>400</v>
      </c>
      <c r="D29" s="123">
        <f>'กระดาษทำการงบทดลอง '!I29</f>
        <v>1235732.71</v>
      </c>
      <c r="E29" s="125"/>
    </row>
    <row r="30" spans="2:5" ht="15.75">
      <c r="B30" s="74" t="s">
        <v>173</v>
      </c>
      <c r="C30" s="127">
        <v>450</v>
      </c>
      <c r="D30" s="123">
        <f>'กระดาษทำการงบทดลอง '!I30</f>
        <v>610700</v>
      </c>
      <c r="E30" s="125"/>
    </row>
    <row r="31" spans="2:5" ht="15.75">
      <c r="B31" s="74" t="s">
        <v>126</v>
      </c>
      <c r="C31" s="127">
        <v>500</v>
      </c>
      <c r="D31" s="123">
        <f>'กระดาษทำการงบทดลอง '!I31</f>
        <v>796000</v>
      </c>
      <c r="E31" s="125"/>
    </row>
    <row r="32" spans="2:5" ht="15.75">
      <c r="B32" s="74" t="s">
        <v>126</v>
      </c>
      <c r="C32" s="127" t="s">
        <v>236</v>
      </c>
      <c r="D32" s="123">
        <f>'กระดาษทำการงบทดลอง '!I32</f>
        <v>198998</v>
      </c>
      <c r="E32" s="125"/>
    </row>
    <row r="33" spans="2:5" ht="15.75">
      <c r="B33" s="74" t="s">
        <v>202</v>
      </c>
      <c r="C33" s="127">
        <v>550</v>
      </c>
      <c r="D33" s="123">
        <f>'กระดาษทำการงบทดลอง '!I33</f>
        <v>1521000</v>
      </c>
      <c r="E33" s="125"/>
    </row>
    <row r="34" spans="2:5" ht="15.75">
      <c r="B34" s="74" t="s">
        <v>447</v>
      </c>
      <c r="C34" s="127">
        <v>3000</v>
      </c>
      <c r="D34" s="123">
        <f>'กระดาษทำการงบทดลอง '!I34</f>
        <v>2105500</v>
      </c>
      <c r="E34" s="125"/>
    </row>
    <row r="35" spans="2:5" ht="15.75">
      <c r="B35" s="74" t="s">
        <v>448</v>
      </c>
      <c r="C35" s="127">
        <v>3000</v>
      </c>
      <c r="D35" s="123">
        <f>'กระดาษทำการงบทดลอง '!I35</f>
        <v>33000</v>
      </c>
      <c r="E35" s="125"/>
    </row>
    <row r="36" spans="2:5" ht="15.75">
      <c r="B36" s="74" t="s">
        <v>481</v>
      </c>
      <c r="C36" s="127">
        <v>3000</v>
      </c>
      <c r="D36" s="123">
        <f>'กระดาษทำการงบทดลอง '!I36</f>
        <v>988672.9</v>
      </c>
      <c r="E36" s="125"/>
    </row>
    <row r="37" spans="2:5" ht="15.75">
      <c r="B37" s="74" t="s">
        <v>458</v>
      </c>
      <c r="C37" s="127"/>
      <c r="D37" s="123">
        <f>'กระดาษทำการงบทดลอง '!I37</f>
        <v>1124340</v>
      </c>
      <c r="E37" s="125"/>
    </row>
    <row r="38" spans="2:5" ht="15.75">
      <c r="B38" s="74" t="s">
        <v>162</v>
      </c>
      <c r="C38" s="127">
        <v>821</v>
      </c>
      <c r="D38" s="123"/>
      <c r="E38" s="125">
        <f>'กระดาษทำการงบทดลอง '!J38:J46</f>
        <v>19007734.749999996</v>
      </c>
    </row>
    <row r="39" spans="2:5" ht="15.75">
      <c r="B39" s="74" t="s">
        <v>161</v>
      </c>
      <c r="C39" s="127">
        <v>900</v>
      </c>
      <c r="D39" s="123"/>
      <c r="E39" s="125">
        <f>'กระดาษทำการงบทดลอง '!J39:J47</f>
        <v>512304.14</v>
      </c>
    </row>
    <row r="40" spans="2:5" ht="15.75">
      <c r="B40" s="74" t="s">
        <v>180</v>
      </c>
      <c r="C40" s="127">
        <v>600</v>
      </c>
      <c r="D40" s="123"/>
      <c r="E40" s="125">
        <f>'กระดาษทำการงบทดลอง '!J40:J48</f>
        <v>315344.5</v>
      </c>
    </row>
    <row r="41" spans="2:5" ht="15.75">
      <c r="B41" s="74" t="s">
        <v>214</v>
      </c>
      <c r="C41" s="127"/>
      <c r="D41" s="123"/>
      <c r="E41" s="125">
        <f>'กระดาษทำการงบทดลอง '!J41:J49</f>
        <v>701977</v>
      </c>
    </row>
    <row r="42" spans="2:5" ht="15.75">
      <c r="B42" s="74" t="s">
        <v>520</v>
      </c>
      <c r="C42" s="127"/>
      <c r="D42" s="123"/>
      <c r="E42" s="125">
        <f>'กระดาษทำการงบทดลอง '!J42:J50</f>
        <v>65</v>
      </c>
    </row>
    <row r="43" spans="2:5" ht="15.75">
      <c r="B43" s="74" t="s">
        <v>573</v>
      </c>
      <c r="C43" s="127">
        <v>602</v>
      </c>
      <c r="D43" s="123"/>
      <c r="E43" s="125">
        <f>'กระดาษทำการงบทดลอง '!J43</f>
        <v>7500</v>
      </c>
    </row>
    <row r="44" spans="2:5" ht="15.75">
      <c r="B44" s="74" t="s">
        <v>155</v>
      </c>
      <c r="C44" s="127">
        <v>3002</v>
      </c>
      <c r="D44" s="123"/>
      <c r="E44" s="125">
        <f>'กระดาษทำการงบทดลอง '!J44</f>
        <v>1021729.06</v>
      </c>
    </row>
    <row r="45" spans="2:5" ht="15.75">
      <c r="B45" s="74" t="s">
        <v>198</v>
      </c>
      <c r="C45" s="127">
        <v>700</v>
      </c>
      <c r="D45" s="123"/>
      <c r="E45" s="125">
        <f>'กระดาษทำการงบทดลอง '!J45</f>
        <v>2928096.0999999996</v>
      </c>
    </row>
    <row r="46" spans="2:5" ht="15.75">
      <c r="B46" s="128" t="s">
        <v>135</v>
      </c>
      <c r="C46" s="129">
        <v>703</v>
      </c>
      <c r="D46" s="130"/>
      <c r="E46" s="131">
        <f>'กระดาษทำการงบทดลอง '!J46</f>
        <v>4527468.52</v>
      </c>
    </row>
    <row r="47" spans="2:8" ht="21.75" customHeight="1" thickBot="1">
      <c r="B47" s="55"/>
      <c r="C47" s="132"/>
      <c r="D47" s="133">
        <f>SUM(D8:D46)</f>
        <v>29022219.07</v>
      </c>
      <c r="E47" s="133">
        <f>SUM(งบทดลอง!E38:E46)</f>
        <v>29022219.069999997</v>
      </c>
      <c r="G47" s="134"/>
      <c r="H47" s="81"/>
    </row>
    <row r="48" spans="2:7" s="81" customFormat="1" ht="8.25" customHeight="1" thickTop="1">
      <c r="B48" s="55"/>
      <c r="C48" s="135"/>
      <c r="D48" s="136"/>
      <c r="E48" s="136"/>
      <c r="G48" s="134"/>
    </row>
    <row r="49" spans="2:7" s="81" customFormat="1" ht="22.5" customHeight="1">
      <c r="B49" s="75"/>
      <c r="C49" s="75"/>
      <c r="D49" s="111"/>
      <c r="E49" s="111"/>
      <c r="G49" s="134"/>
    </row>
    <row r="50" spans="2:7" s="81" customFormat="1" ht="18.75" customHeight="1">
      <c r="B50" s="75"/>
      <c r="C50" s="75"/>
      <c r="D50" s="111"/>
      <c r="E50" s="111"/>
      <c r="G50" s="134"/>
    </row>
    <row r="51" spans="2:7" s="81" customFormat="1" ht="12.75" customHeight="1">
      <c r="B51" s="75"/>
      <c r="C51" s="75"/>
      <c r="D51" s="111"/>
      <c r="E51" s="111"/>
      <c r="G51" s="134"/>
    </row>
    <row r="52" spans="3:7" s="81" customFormat="1" ht="15.75">
      <c r="C52" s="137"/>
      <c r="D52" s="138"/>
      <c r="E52" s="139"/>
      <c r="G52" s="134"/>
    </row>
    <row r="53" spans="3:7" s="81" customFormat="1" ht="15.75">
      <c r="C53" s="137"/>
      <c r="D53" s="138"/>
      <c r="E53" s="139"/>
      <c r="G53" s="134"/>
    </row>
    <row r="54" spans="3:7" s="81" customFormat="1" ht="15.75">
      <c r="C54" s="137"/>
      <c r="D54" s="138"/>
      <c r="E54" s="139"/>
      <c r="G54" s="134"/>
    </row>
    <row r="55" spans="3:7" s="81" customFormat="1" ht="15.75">
      <c r="C55" s="137"/>
      <c r="D55" s="138"/>
      <c r="E55" s="139"/>
      <c r="G55" s="134"/>
    </row>
    <row r="56" spans="3:7" s="81" customFormat="1" ht="15.75">
      <c r="C56" s="137"/>
      <c r="D56" s="139"/>
      <c r="E56" s="139"/>
      <c r="G56" s="134"/>
    </row>
    <row r="57" spans="3:7" s="81" customFormat="1" ht="15.75">
      <c r="C57" s="137"/>
      <c r="D57" s="139"/>
      <c r="E57" s="139"/>
      <c r="G57" s="134"/>
    </row>
    <row r="58" spans="3:7" s="81" customFormat="1" ht="15.75">
      <c r="C58" s="137"/>
      <c r="D58" s="139"/>
      <c r="E58" s="139"/>
      <c r="G58" s="134"/>
    </row>
    <row r="59" spans="3:7" s="81" customFormat="1" ht="15.75">
      <c r="C59" s="137"/>
      <c r="D59" s="139"/>
      <c r="E59" s="139"/>
      <c r="G59" s="134"/>
    </row>
    <row r="60" spans="3:7" s="81" customFormat="1" ht="15.75">
      <c r="C60" s="137"/>
      <c r="D60" s="138"/>
      <c r="E60" s="139"/>
      <c r="G60" s="134"/>
    </row>
    <row r="61" spans="3:7" s="81" customFormat="1" ht="15.75">
      <c r="C61" s="137"/>
      <c r="D61" s="138"/>
      <c r="E61" s="139"/>
      <c r="G61" s="134"/>
    </row>
    <row r="62" spans="3:7" s="81" customFormat="1" ht="15.75">
      <c r="C62" s="137"/>
      <c r="D62" s="139"/>
      <c r="E62" s="139"/>
      <c r="G62" s="134"/>
    </row>
    <row r="63" spans="3:7" s="81" customFormat="1" ht="15.75">
      <c r="C63" s="135"/>
      <c r="D63" s="138"/>
      <c r="E63" s="139"/>
      <c r="G63" s="134"/>
    </row>
    <row r="64" spans="3:7" s="81" customFormat="1" ht="15.75">
      <c r="C64" s="135"/>
      <c r="D64" s="139"/>
      <c r="E64" s="138"/>
      <c r="G64" s="134"/>
    </row>
    <row r="65" spans="3:7" s="81" customFormat="1" ht="15.75">
      <c r="C65" s="135"/>
      <c r="D65" s="139"/>
      <c r="E65" s="138"/>
      <c r="G65" s="134"/>
    </row>
    <row r="66" spans="3:7" s="81" customFormat="1" ht="15.75">
      <c r="C66" s="135"/>
      <c r="D66" s="139"/>
      <c r="E66" s="138"/>
      <c r="G66" s="134"/>
    </row>
    <row r="67" spans="3:7" s="81" customFormat="1" ht="15.75">
      <c r="C67" s="135"/>
      <c r="D67" s="139"/>
      <c r="E67" s="138"/>
      <c r="G67" s="134"/>
    </row>
    <row r="68" spans="3:7" s="81" customFormat="1" ht="15.75">
      <c r="C68" s="135"/>
      <c r="D68" s="139"/>
      <c r="E68" s="138"/>
      <c r="G68" s="134"/>
    </row>
    <row r="69" spans="3:7" s="81" customFormat="1" ht="15.75">
      <c r="C69" s="135"/>
      <c r="D69" s="139"/>
      <c r="E69" s="138"/>
      <c r="G69" s="134"/>
    </row>
    <row r="70" spans="3:7" s="81" customFormat="1" ht="15.75">
      <c r="C70" s="135"/>
      <c r="D70" s="139"/>
      <c r="E70" s="139"/>
      <c r="G70" s="134"/>
    </row>
    <row r="71" spans="3:7" s="81" customFormat="1" ht="15.75">
      <c r="C71" s="135"/>
      <c r="D71" s="140"/>
      <c r="E71" s="140"/>
      <c r="G71" s="141"/>
    </row>
    <row r="72" spans="3:7" s="81" customFormat="1" ht="15.75">
      <c r="C72" s="135"/>
      <c r="D72" s="140"/>
      <c r="E72" s="140"/>
      <c r="G72" s="134"/>
    </row>
    <row r="73" spans="4:7" s="81" customFormat="1" ht="15.75">
      <c r="D73" s="142"/>
      <c r="E73" s="142"/>
      <c r="G73" s="134"/>
    </row>
    <row r="74" spans="4:7" s="81" customFormat="1" ht="15.75">
      <c r="D74" s="139"/>
      <c r="E74" s="142"/>
      <c r="G74" s="134"/>
    </row>
    <row r="75" spans="4:7" s="81" customFormat="1" ht="15.75">
      <c r="D75" s="139"/>
      <c r="E75" s="142"/>
      <c r="G75" s="134"/>
    </row>
    <row r="76" spans="4:7" s="81" customFormat="1" ht="15.75">
      <c r="D76" s="142"/>
      <c r="E76" s="143"/>
      <c r="G76" s="134"/>
    </row>
    <row r="77" spans="4:7" s="81" customFormat="1" ht="15.75">
      <c r="D77" s="142"/>
      <c r="E77" s="143"/>
      <c r="G77" s="134"/>
    </row>
    <row r="78" spans="4:7" s="81" customFormat="1" ht="15.75">
      <c r="D78" s="142"/>
      <c r="E78" s="142"/>
      <c r="G78" s="134"/>
    </row>
    <row r="79" spans="4:7" s="81" customFormat="1" ht="15.75">
      <c r="D79" s="142"/>
      <c r="E79" s="142"/>
      <c r="G79" s="134"/>
    </row>
    <row r="80" spans="4:7" s="81" customFormat="1" ht="15.75">
      <c r="D80" s="142"/>
      <c r="E80" s="142"/>
      <c r="G80" s="134"/>
    </row>
    <row r="81" spans="4:7" s="81" customFormat="1" ht="15.75">
      <c r="D81" s="142"/>
      <c r="E81" s="142"/>
      <c r="G81" s="134"/>
    </row>
    <row r="82" spans="4:7" s="81" customFormat="1" ht="15.75">
      <c r="D82" s="142"/>
      <c r="E82" s="142"/>
      <c r="G82" s="134"/>
    </row>
    <row r="83" spans="4:7" s="81" customFormat="1" ht="15.75">
      <c r="D83" s="142"/>
      <c r="E83" s="142"/>
      <c r="G83" s="134"/>
    </row>
    <row r="84" spans="4:7" s="81" customFormat="1" ht="15.75">
      <c r="D84" s="142"/>
      <c r="E84" s="142"/>
      <c r="G84" s="134"/>
    </row>
    <row r="85" spans="4:7" s="81" customFormat="1" ht="15.75">
      <c r="D85" s="142"/>
      <c r="E85" s="142"/>
      <c r="G85" s="134"/>
    </row>
    <row r="86" spans="4:7" s="81" customFormat="1" ht="15.75">
      <c r="D86" s="142"/>
      <c r="E86" s="142"/>
      <c r="G86" s="134"/>
    </row>
    <row r="87" spans="4:7" s="81" customFormat="1" ht="15.75">
      <c r="D87" s="142"/>
      <c r="E87" s="142"/>
      <c r="G87" s="134"/>
    </row>
    <row r="88" spans="4:7" s="81" customFormat="1" ht="15.75">
      <c r="D88" s="142"/>
      <c r="E88" s="142"/>
      <c r="G88" s="134"/>
    </row>
    <row r="89" spans="4:7" s="81" customFormat="1" ht="15.75">
      <c r="D89" s="142"/>
      <c r="E89" s="142"/>
      <c r="G89" s="134"/>
    </row>
    <row r="90" spans="4:7" s="81" customFormat="1" ht="15.75">
      <c r="D90" s="142"/>
      <c r="E90" s="142"/>
      <c r="G90" s="134"/>
    </row>
    <row r="91" spans="4:7" s="81" customFormat="1" ht="15.75">
      <c r="D91" s="142"/>
      <c r="E91" s="142"/>
      <c r="G91" s="134"/>
    </row>
    <row r="92" spans="4:7" s="81" customFormat="1" ht="15.75">
      <c r="D92" s="142"/>
      <c r="E92" s="142"/>
      <c r="G92" s="134"/>
    </row>
    <row r="93" spans="4:7" s="81" customFormat="1" ht="15.75">
      <c r="D93" s="142"/>
      <c r="E93" s="142"/>
      <c r="G93" s="134"/>
    </row>
    <row r="94" spans="4:7" s="81" customFormat="1" ht="15.75">
      <c r="D94" s="142"/>
      <c r="E94" s="142"/>
      <c r="G94" s="134"/>
    </row>
    <row r="95" spans="4:7" s="81" customFormat="1" ht="15.75">
      <c r="D95" s="142"/>
      <c r="E95" s="142"/>
      <c r="G95" s="134"/>
    </row>
    <row r="96" spans="4:7" s="81" customFormat="1" ht="15.75">
      <c r="D96" s="142"/>
      <c r="E96" s="142"/>
      <c r="G96" s="134"/>
    </row>
    <row r="97" spans="4:7" s="81" customFormat="1" ht="15.75">
      <c r="D97" s="142"/>
      <c r="E97" s="142"/>
      <c r="G97" s="134"/>
    </row>
    <row r="98" spans="4:7" s="81" customFormat="1" ht="15.75">
      <c r="D98" s="142"/>
      <c r="E98" s="142"/>
      <c r="G98" s="134"/>
    </row>
    <row r="99" spans="4:7" s="81" customFormat="1" ht="15.75">
      <c r="D99" s="142"/>
      <c r="E99" s="142"/>
      <c r="G99" s="134"/>
    </row>
    <row r="100" spans="4:7" s="81" customFormat="1" ht="15.75">
      <c r="D100" s="142"/>
      <c r="E100" s="142"/>
      <c r="G100" s="134"/>
    </row>
    <row r="101" spans="4:7" s="81" customFormat="1" ht="15.75">
      <c r="D101" s="142"/>
      <c r="E101" s="142"/>
      <c r="G101" s="134"/>
    </row>
    <row r="102" spans="4:7" s="81" customFormat="1" ht="15.75">
      <c r="D102" s="142"/>
      <c r="E102" s="142"/>
      <c r="G102" s="134"/>
    </row>
    <row r="103" spans="4:7" s="81" customFormat="1" ht="15.75">
      <c r="D103" s="142"/>
      <c r="E103" s="142"/>
      <c r="G103" s="134"/>
    </row>
    <row r="104" spans="4:7" s="81" customFormat="1" ht="15.75">
      <c r="D104" s="142"/>
      <c r="E104" s="142"/>
      <c r="G104" s="134"/>
    </row>
    <row r="105" spans="4:7" s="81" customFormat="1" ht="15.75">
      <c r="D105" s="142"/>
      <c r="E105" s="142"/>
      <c r="G105" s="134"/>
    </row>
    <row r="106" spans="4:7" s="81" customFormat="1" ht="15.75">
      <c r="D106" s="142"/>
      <c r="E106" s="142"/>
      <c r="G106" s="134"/>
    </row>
    <row r="107" spans="4:7" s="81" customFormat="1" ht="15.75">
      <c r="D107" s="142"/>
      <c r="E107" s="142"/>
      <c r="G107" s="134"/>
    </row>
    <row r="108" spans="4:7" s="81" customFormat="1" ht="15.75">
      <c r="D108" s="142"/>
      <c r="E108" s="142"/>
      <c r="G108" s="134"/>
    </row>
    <row r="109" spans="4:7" s="81" customFormat="1" ht="15.75">
      <c r="D109" s="142"/>
      <c r="E109" s="142"/>
      <c r="G109" s="134"/>
    </row>
    <row r="110" spans="4:7" s="81" customFormat="1" ht="15.75">
      <c r="D110" s="142"/>
      <c r="E110" s="142"/>
      <c r="G110" s="134"/>
    </row>
    <row r="111" spans="4:7" s="81" customFormat="1" ht="15.75">
      <c r="D111" s="142"/>
      <c r="E111" s="142"/>
      <c r="G111" s="134"/>
    </row>
    <row r="112" spans="4:7" s="81" customFormat="1" ht="15.75">
      <c r="D112" s="142"/>
      <c r="E112" s="142"/>
      <c r="G112" s="134"/>
    </row>
    <row r="113" spans="4:7" s="81" customFormat="1" ht="15.75">
      <c r="D113" s="142"/>
      <c r="E113" s="142"/>
      <c r="G113" s="134"/>
    </row>
    <row r="114" spans="4:7" s="81" customFormat="1" ht="15.75">
      <c r="D114" s="142"/>
      <c r="E114" s="142"/>
      <c r="G114" s="134"/>
    </row>
    <row r="115" spans="4:7" s="81" customFormat="1" ht="15.75">
      <c r="D115" s="142"/>
      <c r="E115" s="142"/>
      <c r="G115" s="134"/>
    </row>
    <row r="116" spans="4:7" s="81" customFormat="1" ht="15.75">
      <c r="D116" s="142"/>
      <c r="E116" s="142"/>
      <c r="G116" s="134"/>
    </row>
    <row r="117" spans="4:7" s="81" customFormat="1" ht="15.75">
      <c r="D117" s="142"/>
      <c r="E117" s="142"/>
      <c r="G117" s="134"/>
    </row>
    <row r="118" spans="4:7" s="81" customFormat="1" ht="15.75">
      <c r="D118" s="142"/>
      <c r="E118" s="142"/>
      <c r="G118" s="134"/>
    </row>
    <row r="119" spans="4:7" s="81" customFormat="1" ht="15.75">
      <c r="D119" s="142"/>
      <c r="E119" s="142"/>
      <c r="G119" s="134"/>
    </row>
    <row r="120" spans="4:7" s="81" customFormat="1" ht="15.75">
      <c r="D120" s="142"/>
      <c r="E120" s="142"/>
      <c r="G120" s="134"/>
    </row>
    <row r="121" spans="4:7" s="81" customFormat="1" ht="15.75">
      <c r="D121" s="142"/>
      <c r="E121" s="142"/>
      <c r="G121" s="134"/>
    </row>
    <row r="122" spans="4:7" s="81" customFormat="1" ht="15.75">
      <c r="D122" s="142"/>
      <c r="E122" s="142"/>
      <c r="G122" s="134"/>
    </row>
    <row r="123" spans="4:7" s="81" customFormat="1" ht="15.75">
      <c r="D123" s="142"/>
      <c r="E123" s="142"/>
      <c r="G123" s="134"/>
    </row>
    <row r="124" spans="4:7" s="81" customFormat="1" ht="15.75">
      <c r="D124" s="142"/>
      <c r="E124" s="142"/>
      <c r="G124" s="134"/>
    </row>
    <row r="125" spans="4:7" s="81" customFormat="1" ht="15.75">
      <c r="D125" s="142"/>
      <c r="E125" s="142"/>
      <c r="G125" s="134"/>
    </row>
    <row r="126" spans="4:7" s="81" customFormat="1" ht="15.75">
      <c r="D126" s="142"/>
      <c r="E126" s="142"/>
      <c r="G126" s="134"/>
    </row>
    <row r="127" spans="4:7" s="81" customFormat="1" ht="15.75">
      <c r="D127" s="142"/>
      <c r="E127" s="142"/>
      <c r="G127" s="134"/>
    </row>
    <row r="128" spans="4:8" s="81" customFormat="1" ht="15.75">
      <c r="D128" s="142"/>
      <c r="E128" s="142"/>
      <c r="G128" s="110"/>
      <c r="H128" s="51"/>
    </row>
    <row r="129" spans="2:5" ht="15.75">
      <c r="B129" s="81"/>
      <c r="C129" s="81"/>
      <c r="D129" s="142"/>
      <c r="E129" s="142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L96"/>
  <sheetViews>
    <sheetView zoomScale="115" zoomScaleNormal="115" zoomScaleSheetLayoutView="100" zoomScalePageLayoutView="0" workbookViewId="0" topLeftCell="B77">
      <selection activeCell="E98" sqref="E98"/>
    </sheetView>
  </sheetViews>
  <sheetFormatPr defaultColWidth="9.140625" defaultRowHeight="21.75"/>
  <cols>
    <col min="1" max="1" width="1.1484375" style="145" hidden="1" customWidth="1"/>
    <col min="2" max="3" width="16.140625" style="145" customWidth="1"/>
    <col min="4" max="4" width="32.57421875" style="145" customWidth="1"/>
    <col min="5" max="5" width="7.8515625" style="145" customWidth="1"/>
    <col min="6" max="6" width="16.00390625" style="145" customWidth="1"/>
    <col min="7" max="7" width="2.7109375" style="145" customWidth="1"/>
    <col min="8" max="9" width="2.8515625" style="145" customWidth="1"/>
    <col min="10" max="10" width="11.8515625" style="145" customWidth="1"/>
    <col min="11" max="11" width="14.00390625" style="145" customWidth="1"/>
    <col min="12" max="16384" width="9.140625" style="145" customWidth="1"/>
  </cols>
  <sheetData>
    <row r="1" spans="2:6" ht="23.25" customHeight="1">
      <c r="B1" s="387" t="s">
        <v>136</v>
      </c>
      <c r="C1" s="387"/>
      <c r="D1" s="387"/>
      <c r="E1" s="387"/>
      <c r="F1" s="387"/>
    </row>
    <row r="2" spans="2:6" ht="23.25" customHeight="1">
      <c r="B2" s="387" t="s">
        <v>452</v>
      </c>
      <c r="C2" s="387"/>
      <c r="D2" s="387"/>
      <c r="E2" s="387"/>
      <c r="F2" s="387"/>
    </row>
    <row r="3" spans="2:6" ht="23.25" customHeight="1">
      <c r="B3" s="146"/>
      <c r="C3" s="146"/>
      <c r="D3" s="146"/>
      <c r="E3" s="147" t="s">
        <v>241</v>
      </c>
      <c r="F3" s="147"/>
    </row>
    <row r="4" spans="2:6" ht="23.25" customHeight="1">
      <c r="B4" s="387" t="s">
        <v>62</v>
      </c>
      <c r="C4" s="387"/>
      <c r="D4" s="387"/>
      <c r="E4" s="387"/>
      <c r="F4" s="387"/>
    </row>
    <row r="5" spans="2:6" ht="23.25" customHeight="1">
      <c r="B5" s="146"/>
      <c r="C5" s="146"/>
      <c r="D5" s="147" t="s">
        <v>540</v>
      </c>
      <c r="E5" s="147"/>
      <c r="F5" s="146"/>
    </row>
    <row r="6" spans="2:6" ht="5.25" customHeight="1" thickBot="1">
      <c r="B6" s="148"/>
      <c r="C6" s="148"/>
      <c r="D6" s="148"/>
      <c r="E6" s="148"/>
      <c r="F6" s="148"/>
    </row>
    <row r="7" spans="2:6" ht="18" thickTop="1">
      <c r="B7" s="388" t="s">
        <v>37</v>
      </c>
      <c r="C7" s="389"/>
      <c r="D7" s="149"/>
      <c r="E7" s="150"/>
      <c r="F7" s="151" t="s">
        <v>40</v>
      </c>
    </row>
    <row r="8" spans="2:6" ht="17.25">
      <c r="B8" s="152" t="s">
        <v>38</v>
      </c>
      <c r="C8" s="152" t="s">
        <v>39</v>
      </c>
      <c r="D8" s="58" t="s">
        <v>31</v>
      </c>
      <c r="E8" s="153" t="s">
        <v>32</v>
      </c>
      <c r="F8" s="154" t="s">
        <v>39</v>
      </c>
    </row>
    <row r="9" spans="2:6" ht="18" thickBot="1">
      <c r="B9" s="155" t="s">
        <v>24</v>
      </c>
      <c r="C9" s="155" t="s">
        <v>24</v>
      </c>
      <c r="D9" s="156"/>
      <c r="E9" s="157"/>
      <c r="F9" s="158" t="s">
        <v>24</v>
      </c>
    </row>
    <row r="10" spans="2:6" ht="18" thickTop="1">
      <c r="B10" s="159"/>
      <c r="C10" s="160">
        <v>11323138.38</v>
      </c>
      <c r="D10" s="145" t="s">
        <v>41</v>
      </c>
      <c r="E10" s="150"/>
      <c r="F10" s="161">
        <v>12259594.91</v>
      </c>
    </row>
    <row r="11" spans="2:6" ht="17.25">
      <c r="B11" s="159"/>
      <c r="C11" s="161"/>
      <c r="D11" s="162" t="s">
        <v>645</v>
      </c>
      <c r="E11" s="163"/>
      <c r="F11" s="161"/>
    </row>
    <row r="12" spans="2:6" ht="17.25">
      <c r="B12" s="159">
        <v>70606</v>
      </c>
      <c r="C12" s="161">
        <v>76346.06</v>
      </c>
      <c r="D12" s="145" t="s">
        <v>42</v>
      </c>
      <c r="E12" s="163">
        <v>100</v>
      </c>
      <c r="F12" s="164">
        <f>หมายเหตุประกอบงบ!C4</f>
        <v>41.16</v>
      </c>
    </row>
    <row r="13" spans="2:6" ht="17.25">
      <c r="B13" s="159">
        <v>37469</v>
      </c>
      <c r="C13" s="161">
        <v>60783</v>
      </c>
      <c r="D13" s="145" t="s">
        <v>43</v>
      </c>
      <c r="E13" s="163">
        <v>120</v>
      </c>
      <c r="F13" s="164">
        <f>หมายเหตุประกอบงบ!C7</f>
        <v>1500</v>
      </c>
    </row>
    <row r="14" spans="2:6" ht="17.25">
      <c r="B14" s="159">
        <v>54543</v>
      </c>
      <c r="C14" s="161">
        <v>37740.71</v>
      </c>
      <c r="D14" s="145" t="s">
        <v>44</v>
      </c>
      <c r="E14" s="163">
        <v>200</v>
      </c>
      <c r="F14" s="164">
        <f>หมายเหตุประกอบงบ!C16</f>
        <v>4824.01</v>
      </c>
    </row>
    <row r="15" spans="2:6" ht="17.25">
      <c r="B15" s="165">
        <v>0</v>
      </c>
      <c r="C15" s="161"/>
      <c r="D15" s="145" t="s">
        <v>45</v>
      </c>
      <c r="E15" s="163">
        <v>250</v>
      </c>
      <c r="F15" s="164">
        <v>0</v>
      </c>
    </row>
    <row r="16" spans="2:6" ht="17.25">
      <c r="B16" s="159">
        <v>150600</v>
      </c>
      <c r="C16" s="164">
        <v>173928</v>
      </c>
      <c r="D16" s="145" t="s">
        <v>46</v>
      </c>
      <c r="E16" s="163">
        <v>300</v>
      </c>
      <c r="F16" s="164">
        <f>หมายเหตุประกอบงบ!C18</f>
        <v>0</v>
      </c>
    </row>
    <row r="17" spans="2:6" ht="17.25">
      <c r="B17" s="159">
        <v>0</v>
      </c>
      <c r="C17" s="161">
        <v>0</v>
      </c>
      <c r="D17" s="145" t="s">
        <v>73</v>
      </c>
      <c r="E17" s="163">
        <v>350</v>
      </c>
      <c r="F17" s="164">
        <v>0</v>
      </c>
    </row>
    <row r="18" spans="2:6" ht="17.25">
      <c r="B18" s="159">
        <v>7165506</v>
      </c>
      <c r="C18" s="161">
        <v>8787418.05</v>
      </c>
      <c r="D18" s="145" t="s">
        <v>47</v>
      </c>
      <c r="E18" s="163">
        <v>1000</v>
      </c>
      <c r="F18" s="164">
        <f>หมายเหตุประกอบงบ!C21</f>
        <v>2127211.17</v>
      </c>
    </row>
    <row r="19" spans="2:6" ht="17.25">
      <c r="B19" s="159">
        <v>6611647</v>
      </c>
      <c r="C19" s="164">
        <v>5481131.03</v>
      </c>
      <c r="D19" s="145" t="s">
        <v>48</v>
      </c>
      <c r="E19" s="163">
        <v>2000</v>
      </c>
      <c r="F19" s="161">
        <f>หมายเหตุประกอบงบ!C31</f>
        <v>0</v>
      </c>
    </row>
    <row r="20" spans="2:6" ht="18" thickBot="1">
      <c r="B20" s="166">
        <f>SUM(B12:B19)</f>
        <v>14090371</v>
      </c>
      <c r="C20" s="167">
        <f>SUM(C12:C19)</f>
        <v>14617346.850000001</v>
      </c>
      <c r="E20" s="163"/>
      <c r="F20" s="168">
        <f>SUM(F12:F19)</f>
        <v>2133576.34</v>
      </c>
    </row>
    <row r="21" spans="2:6" ht="18" thickTop="1">
      <c r="B21" s="169"/>
      <c r="C21" s="161">
        <v>1129515</v>
      </c>
      <c r="D21" s="145" t="s">
        <v>458</v>
      </c>
      <c r="E21" s="163"/>
      <c r="F21" s="170">
        <v>0</v>
      </c>
    </row>
    <row r="22" spans="2:6" ht="17.25">
      <c r="B22" s="169"/>
      <c r="C22" s="161">
        <v>72800</v>
      </c>
      <c r="D22" s="145" t="s">
        <v>465</v>
      </c>
      <c r="E22" s="163"/>
      <c r="F22" s="170">
        <v>0</v>
      </c>
    </row>
    <row r="23" spans="2:6" ht="17.25">
      <c r="B23" s="169"/>
      <c r="C23" s="161">
        <v>3188072.9</v>
      </c>
      <c r="D23" s="145" t="s">
        <v>71</v>
      </c>
      <c r="E23" s="163">
        <v>3000</v>
      </c>
      <c r="F23" s="170">
        <f>หมายเหตุประกอบงบ!C35</f>
        <v>0</v>
      </c>
    </row>
    <row r="24" spans="3:6" ht="17.25">
      <c r="C24" s="161">
        <v>1500</v>
      </c>
      <c r="D24" s="145" t="s">
        <v>205</v>
      </c>
      <c r="E24" s="171">
        <v>602</v>
      </c>
      <c r="F24" s="161">
        <v>0</v>
      </c>
    </row>
    <row r="25" spans="3:6" ht="17.25">
      <c r="C25" s="161">
        <v>315344.5</v>
      </c>
      <c r="D25" s="145" t="s">
        <v>137</v>
      </c>
      <c r="E25" s="171">
        <v>600</v>
      </c>
      <c r="F25" s="161">
        <v>315344.5</v>
      </c>
    </row>
    <row r="26" spans="3:6" ht="17.25">
      <c r="C26" s="161">
        <v>701977</v>
      </c>
      <c r="D26" s="145" t="s">
        <v>237</v>
      </c>
      <c r="E26" s="171"/>
      <c r="F26" s="161">
        <v>701977</v>
      </c>
    </row>
    <row r="27" spans="3:6" ht="17.25">
      <c r="C27" s="161">
        <v>417037.55</v>
      </c>
      <c r="D27" s="145" t="s">
        <v>160</v>
      </c>
      <c r="E27" s="171">
        <v>900</v>
      </c>
      <c r="F27" s="170">
        <f>หมายเหตุประกอบงบ!C56</f>
        <v>104077.55</v>
      </c>
    </row>
    <row r="28" spans="3:6" ht="17.25">
      <c r="C28" s="161">
        <v>11257</v>
      </c>
      <c r="D28" s="145" t="s">
        <v>82</v>
      </c>
      <c r="E28" s="171">
        <v>700</v>
      </c>
      <c r="F28" s="161">
        <v>0</v>
      </c>
    </row>
    <row r="29" spans="3:6" ht="17.25">
      <c r="C29" s="161">
        <v>633.5</v>
      </c>
      <c r="D29" s="145" t="s">
        <v>439</v>
      </c>
      <c r="E29" s="171"/>
      <c r="F29" s="161">
        <v>0</v>
      </c>
    </row>
    <row r="30" spans="3:6" ht="17.25">
      <c r="C30" s="161">
        <v>122968.66</v>
      </c>
      <c r="D30" s="145" t="s">
        <v>455</v>
      </c>
      <c r="E30" s="171"/>
      <c r="F30" s="161">
        <v>0</v>
      </c>
    </row>
    <row r="31" spans="3:6" ht="17.25">
      <c r="C31" s="161">
        <v>4175900</v>
      </c>
      <c r="D31" s="145" t="s">
        <v>138</v>
      </c>
      <c r="E31" s="171">
        <v>90</v>
      </c>
      <c r="F31" s="161">
        <v>304300</v>
      </c>
    </row>
    <row r="32" spans="3:6" ht="17.25">
      <c r="C32" s="161">
        <v>65</v>
      </c>
      <c r="D32" s="145" t="s">
        <v>583</v>
      </c>
      <c r="E32" s="163"/>
      <c r="F32" s="161">
        <v>0</v>
      </c>
    </row>
    <row r="33" spans="3:6" ht="17.25">
      <c r="C33" s="172">
        <f>SUM(C21:C32)</f>
        <v>10137071.11</v>
      </c>
      <c r="E33" s="163"/>
      <c r="F33" s="172">
        <f>SUM(F21:F32)</f>
        <v>1425699.05</v>
      </c>
    </row>
    <row r="34" spans="3:6" ht="18" thickBot="1">
      <c r="C34" s="167">
        <f>SUM(C33,C20)</f>
        <v>24754417.96</v>
      </c>
      <c r="D34" s="145" t="s">
        <v>49</v>
      </c>
      <c r="E34" s="173"/>
      <c r="F34" s="168">
        <f>SUM(F33,F20)</f>
        <v>3559275.3899999997</v>
      </c>
    </row>
    <row r="35" spans="3:6" ht="18" thickTop="1">
      <c r="C35" s="169"/>
      <c r="E35" s="174"/>
      <c r="F35" s="169"/>
    </row>
    <row r="36" spans="3:6" ht="17.25">
      <c r="C36" s="169"/>
      <c r="E36" s="174"/>
      <c r="F36" s="169"/>
    </row>
    <row r="37" spans="3:6" ht="17.25">
      <c r="C37" s="169"/>
      <c r="E37" s="174"/>
      <c r="F37" s="169"/>
    </row>
    <row r="38" spans="3:6" ht="17.25">
      <c r="C38" s="169"/>
      <c r="E38" s="174"/>
      <c r="F38" s="169"/>
    </row>
    <row r="39" spans="3:6" ht="17.25">
      <c r="C39" s="169"/>
      <c r="E39" s="174"/>
      <c r="F39" s="169"/>
    </row>
    <row r="40" spans="3:6" ht="17.25">
      <c r="C40" s="169"/>
      <c r="E40" s="174"/>
      <c r="F40" s="169"/>
    </row>
    <row r="41" spans="3:6" ht="17.25">
      <c r="C41" s="169"/>
      <c r="E41" s="174"/>
      <c r="F41" s="169"/>
    </row>
    <row r="42" spans="3:6" ht="17.25">
      <c r="C42" s="169"/>
      <c r="E42" s="174"/>
      <c r="F42" s="169"/>
    </row>
    <row r="43" spans="3:6" ht="17.25">
      <c r="C43" s="169"/>
      <c r="E43" s="174"/>
      <c r="F43" s="169"/>
    </row>
    <row r="44" spans="3:6" ht="17.25">
      <c r="C44" s="169"/>
      <c r="E44" s="174"/>
      <c r="F44" s="169"/>
    </row>
    <row r="45" spans="3:6" ht="17.25">
      <c r="C45" s="169"/>
      <c r="E45" s="174"/>
      <c r="F45" s="169"/>
    </row>
    <row r="46" spans="3:6" ht="18" thickBot="1">
      <c r="C46" s="169"/>
      <c r="E46" s="174"/>
      <c r="F46" s="169"/>
    </row>
    <row r="47" spans="2:6" ht="17.25" customHeight="1" thickTop="1">
      <c r="B47" s="390" t="s">
        <v>37</v>
      </c>
      <c r="C47" s="391"/>
      <c r="D47" s="175"/>
      <c r="E47" s="176"/>
      <c r="F47" s="151" t="s">
        <v>40</v>
      </c>
    </row>
    <row r="48" spans="2:6" ht="17.25" customHeight="1">
      <c r="B48" s="152" t="s">
        <v>38</v>
      </c>
      <c r="C48" s="154" t="s">
        <v>39</v>
      </c>
      <c r="D48" s="59" t="s">
        <v>31</v>
      </c>
      <c r="E48" s="153" t="s">
        <v>32</v>
      </c>
      <c r="F48" s="154" t="s">
        <v>39</v>
      </c>
    </row>
    <row r="49" spans="2:6" ht="17.25" customHeight="1" thickBot="1">
      <c r="B49" s="155" t="s">
        <v>24</v>
      </c>
      <c r="C49" s="158" t="s">
        <v>24</v>
      </c>
      <c r="D49" s="148"/>
      <c r="E49" s="157"/>
      <c r="F49" s="158" t="s">
        <v>24</v>
      </c>
    </row>
    <row r="50" spans="2:10" ht="17.25" customHeight="1" thickTop="1">
      <c r="B50" s="159"/>
      <c r="C50" s="161"/>
      <c r="D50" s="162" t="s">
        <v>50</v>
      </c>
      <c r="E50" s="171"/>
      <c r="F50" s="161"/>
      <c r="J50" s="177"/>
    </row>
    <row r="51" spans="2:10" ht="17.25" customHeight="1">
      <c r="B51" s="178">
        <v>479574</v>
      </c>
      <c r="C51" s="179">
        <v>410950</v>
      </c>
      <c r="D51" s="180" t="s">
        <v>51</v>
      </c>
      <c r="E51" s="181">
        <v>5000</v>
      </c>
      <c r="F51" s="179">
        <v>140800</v>
      </c>
      <c r="J51" s="182"/>
    </row>
    <row r="52" spans="2:11" ht="17.25" customHeight="1">
      <c r="B52" s="178">
        <v>2715480</v>
      </c>
      <c r="C52" s="179">
        <v>2434209</v>
      </c>
      <c r="D52" s="180" t="s">
        <v>52</v>
      </c>
      <c r="E52" s="181">
        <v>5100</v>
      </c>
      <c r="F52" s="179">
        <v>223588</v>
      </c>
      <c r="J52" s="145" t="s">
        <v>486</v>
      </c>
      <c r="K52" s="183">
        <f>C51+C52+C53+C54+C55+C57+C59+C62+C63+C65+C67+C70</f>
        <v>6197511.850000001</v>
      </c>
    </row>
    <row r="53" spans="2:10" ht="17.25" customHeight="1">
      <c r="B53" s="178">
        <v>102120</v>
      </c>
      <c r="C53" s="179">
        <v>99000</v>
      </c>
      <c r="D53" s="180" t="s">
        <v>53</v>
      </c>
      <c r="E53" s="181">
        <v>5120</v>
      </c>
      <c r="F53" s="179">
        <v>8300</v>
      </c>
      <c r="J53" s="182"/>
    </row>
    <row r="54" spans="2:10" ht="17.25" customHeight="1">
      <c r="B54" s="178">
        <v>870000</v>
      </c>
      <c r="C54" s="179">
        <v>820800</v>
      </c>
      <c r="D54" s="180" t="s">
        <v>54</v>
      </c>
      <c r="E54" s="181">
        <v>5130</v>
      </c>
      <c r="F54" s="179">
        <v>72500</v>
      </c>
      <c r="J54" s="182"/>
    </row>
    <row r="55" spans="2:10" ht="17.25" customHeight="1">
      <c r="B55" s="178">
        <v>2321177</v>
      </c>
      <c r="C55" s="179">
        <v>1435894</v>
      </c>
      <c r="D55" s="180" t="s">
        <v>55</v>
      </c>
      <c r="E55" s="181">
        <v>5200</v>
      </c>
      <c r="F55" s="179">
        <v>145410</v>
      </c>
      <c r="J55" s="182"/>
    </row>
    <row r="56" spans="2:10" ht="17.25" customHeight="1">
      <c r="B56" s="178"/>
      <c r="C56" s="179">
        <v>701977</v>
      </c>
      <c r="D56" s="180" t="s">
        <v>55</v>
      </c>
      <c r="E56" s="181" t="s">
        <v>521</v>
      </c>
      <c r="F56" s="179">
        <v>701977</v>
      </c>
      <c r="J56" s="182"/>
    </row>
    <row r="57" spans="2:12" ht="17.25" customHeight="1">
      <c r="B57" s="178">
        <v>675673</v>
      </c>
      <c r="C57" s="179">
        <v>500269.29</v>
      </c>
      <c r="D57" s="180" t="s">
        <v>56</v>
      </c>
      <c r="E57" s="181">
        <v>5250</v>
      </c>
      <c r="F57" s="179">
        <v>55499.09</v>
      </c>
      <c r="J57" s="182"/>
      <c r="K57" s="184"/>
      <c r="L57" s="183"/>
    </row>
    <row r="58" spans="2:12" ht="17.25" customHeight="1">
      <c r="B58" s="178">
        <v>927027</v>
      </c>
      <c r="C58" s="179">
        <v>920239</v>
      </c>
      <c r="D58" s="180" t="s">
        <v>56</v>
      </c>
      <c r="E58" s="181">
        <v>6250</v>
      </c>
      <c r="F58" s="179">
        <v>0</v>
      </c>
      <c r="J58" s="182"/>
      <c r="K58" s="184"/>
      <c r="L58" s="183"/>
    </row>
    <row r="59" spans="2:10" ht="17.25" customHeight="1">
      <c r="B59" s="178">
        <v>389000</v>
      </c>
      <c r="C59" s="179">
        <v>371681.4</v>
      </c>
      <c r="D59" s="180" t="s">
        <v>57</v>
      </c>
      <c r="E59" s="181">
        <v>5270</v>
      </c>
      <c r="F59" s="179">
        <v>40803</v>
      </c>
      <c r="J59" s="182"/>
    </row>
    <row r="60" spans="2:10" ht="17.25" customHeight="1">
      <c r="B60" s="178">
        <v>763820</v>
      </c>
      <c r="C60" s="179">
        <v>417724.95</v>
      </c>
      <c r="D60" s="180" t="s">
        <v>57</v>
      </c>
      <c r="E60" s="181">
        <v>6270</v>
      </c>
      <c r="F60" s="179">
        <v>126369.18</v>
      </c>
      <c r="J60" s="182"/>
    </row>
    <row r="61" spans="2:10" ht="17.25" customHeight="1">
      <c r="B61" s="178"/>
      <c r="C61" s="179">
        <v>116346.5</v>
      </c>
      <c r="D61" s="180" t="s">
        <v>57</v>
      </c>
      <c r="E61" s="181" t="s">
        <v>236</v>
      </c>
      <c r="F61" s="179">
        <v>116346.5</v>
      </c>
      <c r="J61" s="182"/>
    </row>
    <row r="62" spans="2:10" ht="17.25" customHeight="1">
      <c r="B62" s="178">
        <v>148000</v>
      </c>
      <c r="C62" s="179">
        <v>124708.16</v>
      </c>
      <c r="D62" s="180" t="s">
        <v>58</v>
      </c>
      <c r="E62" s="181">
        <v>5300</v>
      </c>
      <c r="F62" s="179">
        <v>21826.31</v>
      </c>
      <c r="J62" s="182"/>
    </row>
    <row r="63" spans="2:10" ht="17.25" customHeight="1">
      <c r="B63" s="178">
        <v>0</v>
      </c>
      <c r="C63" s="179">
        <v>0</v>
      </c>
      <c r="D63" s="180" t="s">
        <v>59</v>
      </c>
      <c r="E63" s="181">
        <v>5400</v>
      </c>
      <c r="F63" s="179">
        <v>0</v>
      </c>
      <c r="J63" s="182"/>
    </row>
    <row r="64" spans="2:10" ht="17.25" customHeight="1">
      <c r="B64" s="178">
        <v>1332600</v>
      </c>
      <c r="C64" s="179">
        <v>1235732.71</v>
      </c>
      <c r="D64" s="180" t="s">
        <v>59</v>
      </c>
      <c r="E64" s="181">
        <v>6400</v>
      </c>
      <c r="F64" s="179">
        <v>100000</v>
      </c>
      <c r="J64" s="182"/>
    </row>
    <row r="65" spans="2:10" ht="17.25" customHeight="1">
      <c r="B65" s="178">
        <v>0</v>
      </c>
      <c r="C65" s="179">
        <v>0</v>
      </c>
      <c r="D65" s="180" t="s">
        <v>60</v>
      </c>
      <c r="E65" s="181">
        <v>5450</v>
      </c>
      <c r="F65" s="179">
        <v>0</v>
      </c>
      <c r="J65" s="182"/>
    </row>
    <row r="66" spans="2:10" ht="17.25" customHeight="1">
      <c r="B66" s="178">
        <v>611900</v>
      </c>
      <c r="C66" s="179">
        <v>610700</v>
      </c>
      <c r="D66" s="180" t="s">
        <v>60</v>
      </c>
      <c r="E66" s="181">
        <v>6450</v>
      </c>
      <c r="F66" s="179">
        <v>15000</v>
      </c>
      <c r="J66" s="182"/>
    </row>
    <row r="67" spans="2:10" ht="17.25" customHeight="1">
      <c r="B67" s="178">
        <v>0</v>
      </c>
      <c r="C67" s="179">
        <v>0</v>
      </c>
      <c r="D67" s="180" t="s">
        <v>61</v>
      </c>
      <c r="E67" s="181">
        <v>5500</v>
      </c>
      <c r="F67" s="179">
        <v>0</v>
      </c>
      <c r="J67" s="182"/>
    </row>
    <row r="68" spans="2:10" ht="17.25" customHeight="1">
      <c r="B68" s="178">
        <v>1000000</v>
      </c>
      <c r="C68" s="179">
        <v>796000</v>
      </c>
      <c r="D68" s="180" t="s">
        <v>61</v>
      </c>
      <c r="E68" s="181">
        <v>6500</v>
      </c>
      <c r="F68" s="179">
        <v>398000</v>
      </c>
      <c r="J68" s="182"/>
    </row>
    <row r="69" spans="2:10" ht="17.25" customHeight="1">
      <c r="B69" s="178"/>
      <c r="C69" s="179">
        <v>198998</v>
      </c>
      <c r="D69" s="180" t="s">
        <v>61</v>
      </c>
      <c r="E69" s="181" t="s">
        <v>236</v>
      </c>
      <c r="F69" s="179">
        <v>198998</v>
      </c>
      <c r="J69" s="182"/>
    </row>
    <row r="70" spans="2:10" ht="17.25" customHeight="1">
      <c r="B70" s="178">
        <v>0</v>
      </c>
      <c r="C70" s="179">
        <v>0</v>
      </c>
      <c r="D70" s="180" t="s">
        <v>197</v>
      </c>
      <c r="E70" s="181">
        <v>5550</v>
      </c>
      <c r="F70" s="179">
        <v>0</v>
      </c>
      <c r="J70" s="182"/>
    </row>
    <row r="71" spans="2:10" ht="17.25" customHeight="1">
      <c r="B71" s="159">
        <v>1754000</v>
      </c>
      <c r="C71" s="179">
        <v>1521000</v>
      </c>
      <c r="D71" s="145" t="s">
        <v>197</v>
      </c>
      <c r="E71" s="171">
        <v>6550</v>
      </c>
      <c r="F71" s="161">
        <v>145000</v>
      </c>
      <c r="J71" s="182"/>
    </row>
    <row r="72" spans="2:10" ht="17.25" customHeight="1" thickBot="1">
      <c r="B72" s="166">
        <f>SUM(B51:B71)</f>
        <v>14090371</v>
      </c>
      <c r="C72" s="185">
        <f>SUM(C51:C71)</f>
        <v>12716230.010000002</v>
      </c>
      <c r="D72" s="186"/>
      <c r="E72" s="171"/>
      <c r="F72" s="168">
        <f>SUM(F51:F71)</f>
        <v>2510417.08</v>
      </c>
      <c r="J72" s="177"/>
    </row>
    <row r="73" spans="2:10" ht="17.25" customHeight="1" thickTop="1">
      <c r="B73" s="187"/>
      <c r="C73" s="188">
        <v>2137969.7</v>
      </c>
      <c r="D73" s="189" t="s">
        <v>82</v>
      </c>
      <c r="E73" s="153">
        <v>700</v>
      </c>
      <c r="F73" s="190">
        <v>442506.28</v>
      </c>
      <c r="J73" s="177"/>
    </row>
    <row r="74" spans="2:10" ht="17.25" customHeight="1">
      <c r="B74" s="187"/>
      <c r="C74" s="188">
        <v>1124340</v>
      </c>
      <c r="D74" s="189" t="s">
        <v>466</v>
      </c>
      <c r="E74" s="153"/>
      <c r="F74" s="190">
        <v>531540</v>
      </c>
      <c r="J74" s="177"/>
    </row>
    <row r="75" spans="2:10" ht="17.25" customHeight="1">
      <c r="B75" s="187"/>
      <c r="C75" s="188">
        <v>2105500</v>
      </c>
      <c r="D75" s="189" t="s">
        <v>453</v>
      </c>
      <c r="E75" s="153"/>
      <c r="F75" s="190">
        <v>209000</v>
      </c>
      <c r="J75" s="177"/>
    </row>
    <row r="76" spans="2:10" ht="17.25" customHeight="1">
      <c r="B76" s="187"/>
      <c r="C76" s="188">
        <v>33000</v>
      </c>
      <c r="D76" s="189" t="s">
        <v>454</v>
      </c>
      <c r="E76" s="153"/>
      <c r="F76" s="190">
        <v>3000</v>
      </c>
      <c r="J76" s="177"/>
    </row>
    <row r="77" spans="2:10" ht="17.25" customHeight="1">
      <c r="B77" s="187"/>
      <c r="C77" s="188">
        <v>988672.9</v>
      </c>
      <c r="D77" s="189" t="s">
        <v>484</v>
      </c>
      <c r="E77" s="153"/>
      <c r="F77" s="190">
        <v>0</v>
      </c>
      <c r="J77" s="177"/>
    </row>
    <row r="78" spans="2:6" ht="17.25" customHeight="1">
      <c r="B78" s="187"/>
      <c r="C78" s="188">
        <v>593443</v>
      </c>
      <c r="D78" s="189" t="s">
        <v>237</v>
      </c>
      <c r="E78" s="153"/>
      <c r="F78" s="190">
        <v>0</v>
      </c>
    </row>
    <row r="79" spans="2:6" ht="17.25" customHeight="1">
      <c r="B79" s="187"/>
      <c r="C79" s="188">
        <v>260875</v>
      </c>
      <c r="D79" s="189" t="s">
        <v>236</v>
      </c>
      <c r="E79" s="153"/>
      <c r="F79" s="190">
        <v>0</v>
      </c>
    </row>
    <row r="80" spans="2:6" ht="17.25" customHeight="1">
      <c r="B80" s="170"/>
      <c r="C80" s="191">
        <v>130162.26</v>
      </c>
      <c r="D80" s="189" t="s">
        <v>161</v>
      </c>
      <c r="E80" s="171">
        <v>900</v>
      </c>
      <c r="F80" s="170">
        <f>หมายเหตุประกอบงบ!C70</f>
        <v>6643.47</v>
      </c>
    </row>
    <row r="81" spans="2:6" ht="17.25" customHeight="1">
      <c r="B81" s="192"/>
      <c r="C81" s="191">
        <v>6000</v>
      </c>
      <c r="D81" s="193" t="s">
        <v>490</v>
      </c>
      <c r="E81" s="171"/>
      <c r="F81" s="161">
        <v>6000</v>
      </c>
    </row>
    <row r="82" spans="2:6" ht="17.25" customHeight="1">
      <c r="B82" s="192"/>
      <c r="C82" s="188">
        <v>2081400</v>
      </c>
      <c r="D82" s="193" t="s">
        <v>139</v>
      </c>
      <c r="E82" s="181">
        <v>90</v>
      </c>
      <c r="F82" s="179">
        <v>133800</v>
      </c>
    </row>
    <row r="83" spans="2:6" ht="17.25" customHeight="1">
      <c r="B83" s="177"/>
      <c r="C83" s="188">
        <v>2094500</v>
      </c>
      <c r="D83" s="193" t="s">
        <v>406</v>
      </c>
      <c r="E83" s="194"/>
      <c r="F83" s="195">
        <v>170500</v>
      </c>
    </row>
    <row r="84" spans="3:6" ht="17.25" customHeight="1">
      <c r="C84" s="196">
        <f>SUM(C73:C83)</f>
        <v>11555862.86</v>
      </c>
      <c r="D84" s="180"/>
      <c r="E84" s="197"/>
      <c r="F84" s="198">
        <f>SUM(F73:F83)</f>
        <v>1502989.75</v>
      </c>
    </row>
    <row r="85" spans="3:6" ht="17.25" customHeight="1">
      <c r="C85" s="172">
        <f>SUM(C84,C72)</f>
        <v>24272092.87</v>
      </c>
      <c r="D85" s="199" t="s">
        <v>156</v>
      </c>
      <c r="E85" s="192"/>
      <c r="F85" s="200">
        <f>SUM(F84,F72)</f>
        <v>4013406.83</v>
      </c>
    </row>
    <row r="86" spans="3:6" ht="17.25" customHeight="1">
      <c r="C86" s="161">
        <f>C34-C85</f>
        <v>482325.08999999985</v>
      </c>
      <c r="D86" s="201" t="s">
        <v>210</v>
      </c>
      <c r="E86" s="192"/>
      <c r="F86" s="202">
        <f>F34-F85</f>
        <v>-454131.4400000004</v>
      </c>
    </row>
    <row r="87" spans="3:6" ht="17.25" customHeight="1">
      <c r="C87" s="161"/>
      <c r="D87" s="199" t="s">
        <v>206</v>
      </c>
      <c r="E87" s="192"/>
      <c r="F87" s="161"/>
    </row>
    <row r="88" spans="3:6" ht="17.25" customHeight="1">
      <c r="C88" s="161">
        <v>0</v>
      </c>
      <c r="D88" s="201" t="s">
        <v>211</v>
      </c>
      <c r="E88" s="192"/>
      <c r="F88" s="203"/>
    </row>
    <row r="89" spans="3:11" ht="17.25" customHeight="1" thickBot="1">
      <c r="C89" s="167">
        <f>C10+C86</f>
        <v>11805463.47</v>
      </c>
      <c r="D89" s="199" t="s">
        <v>207</v>
      </c>
      <c r="E89" s="192"/>
      <c r="F89" s="168">
        <f>F10+F86</f>
        <v>11805463.469999999</v>
      </c>
      <c r="J89" s="183">
        <f>F89</f>
        <v>11805463.469999999</v>
      </c>
      <c r="K89" s="183">
        <f>งบทดลอง!H9</f>
        <v>11805463.47</v>
      </c>
    </row>
    <row r="90" ht="17.25" customHeight="1" thickTop="1"/>
    <row r="91" spans="10:11" ht="17.25" customHeight="1">
      <c r="J91" s="183"/>
      <c r="K91" s="183">
        <f>K89-J89</f>
        <v>0</v>
      </c>
    </row>
    <row r="92" ht="17.25" customHeight="1"/>
    <row r="93" spans="2:11" ht="17.25" customHeight="1">
      <c r="B93" s="204"/>
      <c r="C93" s="81"/>
      <c r="D93" s="75"/>
      <c r="E93" s="75"/>
      <c r="F93" s="75"/>
      <c r="K93" s="184"/>
    </row>
    <row r="94" spans="2:11" ht="17.25" customHeight="1">
      <c r="B94" s="204"/>
      <c r="C94" s="81"/>
      <c r="D94" s="75"/>
      <c r="E94" s="75"/>
      <c r="F94" s="75"/>
      <c r="J94" s="183">
        <f>J89-C89</f>
        <v>0</v>
      </c>
      <c r="K94" s="183">
        <f>K91-K93</f>
        <v>0</v>
      </c>
    </row>
    <row r="95" spans="2:6" ht="17.25" customHeight="1">
      <c r="B95" s="204"/>
      <c r="C95" s="81"/>
      <c r="D95" s="135"/>
      <c r="E95" s="135"/>
      <c r="F95" s="135"/>
    </row>
    <row r="96" spans="2:6" ht="17.25">
      <c r="B96" s="81"/>
      <c r="C96" s="81"/>
      <c r="D96" s="135"/>
      <c r="E96" s="81"/>
      <c r="F96" s="81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49"/>
  <sheetViews>
    <sheetView zoomScale="85" zoomScaleNormal="85" zoomScalePageLayoutView="0" workbookViewId="0" topLeftCell="A4">
      <pane ySplit="1710" topLeftCell="A25" activePane="bottomLeft" state="split"/>
      <selection pane="topLeft" activeCell="A4" sqref="A1:IV16384"/>
      <selection pane="bottomLeft" activeCell="I40" sqref="I40"/>
    </sheetView>
  </sheetViews>
  <sheetFormatPr defaultColWidth="9.140625" defaultRowHeight="21.75"/>
  <cols>
    <col min="1" max="1" width="29.140625" style="25" customWidth="1"/>
    <col min="2" max="2" width="8.00390625" style="25" customWidth="1"/>
    <col min="3" max="4" width="12.00390625" style="25" customWidth="1"/>
    <col min="5" max="8" width="12.00390625" style="205" customWidth="1"/>
    <col min="9" max="10" width="12.00390625" style="25" customWidth="1"/>
    <col min="11" max="11" width="4.140625" style="25" customWidth="1"/>
    <col min="12" max="12" width="9.140625" style="25" customWidth="1"/>
    <col min="13" max="13" width="14.421875" style="37" customWidth="1"/>
    <col min="14" max="16384" width="9.140625" style="25" customWidth="1"/>
  </cols>
  <sheetData>
    <row r="1" spans="1:11" ht="21.75" customHeight="1">
      <c r="A1" s="366" t="s">
        <v>118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21.75" customHeight="1">
      <c r="A2" s="366" t="s">
        <v>136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21.75" customHeight="1">
      <c r="A3" s="395" t="s">
        <v>492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ht="12" customHeight="1"/>
    <row r="5" spans="1:10" ht="18.75">
      <c r="A5" s="152"/>
      <c r="B5" s="154"/>
      <c r="C5" s="396" t="s">
        <v>119</v>
      </c>
      <c r="D5" s="394"/>
      <c r="E5" s="393" t="s">
        <v>35</v>
      </c>
      <c r="F5" s="393"/>
      <c r="G5" s="397" t="s">
        <v>33</v>
      </c>
      <c r="H5" s="397"/>
      <c r="I5" s="394" t="s">
        <v>120</v>
      </c>
      <c r="J5" s="394"/>
    </row>
    <row r="6" spans="1:10" ht="18.75">
      <c r="A6" s="58" t="s">
        <v>31</v>
      </c>
      <c r="B6" s="153" t="s">
        <v>32</v>
      </c>
      <c r="C6" s="380" t="s">
        <v>576</v>
      </c>
      <c r="D6" s="392"/>
      <c r="E6" s="393" t="s">
        <v>121</v>
      </c>
      <c r="F6" s="393"/>
      <c r="G6" s="393" t="s">
        <v>122</v>
      </c>
      <c r="H6" s="393"/>
      <c r="I6" s="394" t="s">
        <v>577</v>
      </c>
      <c r="J6" s="394"/>
    </row>
    <row r="7" spans="1:10" ht="18.75">
      <c r="A7" s="209"/>
      <c r="B7" s="210"/>
      <c r="C7" s="206" t="s">
        <v>27</v>
      </c>
      <c r="D7" s="207" t="s">
        <v>28</v>
      </c>
      <c r="E7" s="208" t="s">
        <v>27</v>
      </c>
      <c r="F7" s="208" t="s">
        <v>28</v>
      </c>
      <c r="G7" s="208" t="s">
        <v>27</v>
      </c>
      <c r="H7" s="208" t="s">
        <v>28</v>
      </c>
      <c r="I7" s="207" t="s">
        <v>27</v>
      </c>
      <c r="J7" s="207" t="s">
        <v>28</v>
      </c>
    </row>
    <row r="8" spans="1:10" ht="18.75">
      <c r="A8" s="211" t="s">
        <v>115</v>
      </c>
      <c r="B8" s="212">
        <v>10</v>
      </c>
      <c r="C8" s="213">
        <v>28</v>
      </c>
      <c r="D8" s="213"/>
      <c r="E8" s="214"/>
      <c r="F8" s="214"/>
      <c r="G8" s="214"/>
      <c r="H8" s="214">
        <v>28</v>
      </c>
      <c r="I8" s="214">
        <f>SUM(C8+E8+G8-D8-F8-H8)</f>
        <v>0</v>
      </c>
      <c r="J8" s="214"/>
    </row>
    <row r="9" spans="1:10" ht="18.75">
      <c r="A9" s="211" t="s">
        <v>168</v>
      </c>
      <c r="B9" s="212">
        <v>21</v>
      </c>
      <c r="C9" s="213">
        <v>1354440.08</v>
      </c>
      <c r="D9" s="213"/>
      <c r="E9" s="214"/>
      <c r="F9" s="214">
        <v>2000000</v>
      </c>
      <c r="G9" s="214">
        <v>2127211.17</v>
      </c>
      <c r="H9" s="214">
        <v>150867</v>
      </c>
      <c r="I9" s="214">
        <f>SUM(C9+E9+G9-D9-F9-H9)</f>
        <v>1330784.25</v>
      </c>
      <c r="J9" s="214"/>
    </row>
    <row r="10" spans="1:10" ht="18.75">
      <c r="A10" s="211" t="s">
        <v>213</v>
      </c>
      <c r="B10" s="212">
        <v>22</v>
      </c>
      <c r="C10" s="213">
        <v>8165556.96</v>
      </c>
      <c r="D10" s="213"/>
      <c r="E10" s="214"/>
      <c r="F10" s="214"/>
      <c r="G10" s="214"/>
      <c r="H10" s="214"/>
      <c r="I10" s="214">
        <f aca="true" t="shared" si="0" ref="I10:I37">SUM(C10+E10+G10-D10-F10-H10)</f>
        <v>8165556.96</v>
      </c>
      <c r="J10" s="214"/>
    </row>
    <row r="11" spans="1:13" ht="18.75">
      <c r="A11" s="211" t="s">
        <v>191</v>
      </c>
      <c r="B11" s="212">
        <v>22</v>
      </c>
      <c r="C11" s="172">
        <v>1940744.64</v>
      </c>
      <c r="D11" s="172"/>
      <c r="E11" s="196">
        <v>2000000</v>
      </c>
      <c r="F11" s="196"/>
      <c r="G11" s="196">
        <v>74113.77</v>
      </c>
      <c r="H11" s="196">
        <v>2505889.38</v>
      </c>
      <c r="I11" s="214">
        <f t="shared" si="0"/>
        <v>1508969.0299999998</v>
      </c>
      <c r="J11" s="214"/>
      <c r="M11" s="37">
        <f>SUM(I9:I13)</f>
        <v>11805463.47</v>
      </c>
    </row>
    <row r="12" spans="1:10" ht="18.75">
      <c r="A12" s="211" t="s">
        <v>190</v>
      </c>
      <c r="B12" s="212">
        <v>22</v>
      </c>
      <c r="C12" s="172">
        <v>779479.55</v>
      </c>
      <c r="D12" s="172"/>
      <c r="E12" s="196"/>
      <c r="F12" s="196"/>
      <c r="G12" s="196">
        <v>1193.51</v>
      </c>
      <c r="H12" s="196"/>
      <c r="I12" s="214">
        <f>SUM(C12+E12+G12-D12-F12-H12)</f>
        <v>780673.06</v>
      </c>
      <c r="J12" s="214"/>
    </row>
    <row r="13" spans="1:10" ht="18.75">
      <c r="A13" s="211" t="s">
        <v>189</v>
      </c>
      <c r="B13" s="212">
        <v>22</v>
      </c>
      <c r="C13" s="172">
        <v>19345.68</v>
      </c>
      <c r="D13" s="172"/>
      <c r="E13" s="196"/>
      <c r="F13" s="196"/>
      <c r="G13" s="196">
        <v>134.49</v>
      </c>
      <c r="H13" s="196"/>
      <c r="I13" s="214">
        <f>SUM(C13+E13+G13-D13-F13-H13)</f>
        <v>19480.170000000002</v>
      </c>
      <c r="J13" s="214"/>
    </row>
    <row r="14" spans="1:10" ht="18.75">
      <c r="A14" s="211" t="s">
        <v>409</v>
      </c>
      <c r="B14" s="212">
        <v>90</v>
      </c>
      <c r="C14" s="172">
        <v>2347.22</v>
      </c>
      <c r="D14" s="172"/>
      <c r="E14" s="196">
        <v>959.42</v>
      </c>
      <c r="F14" s="196">
        <v>1349.95</v>
      </c>
      <c r="G14" s="196"/>
      <c r="H14" s="196"/>
      <c r="I14" s="214">
        <f>SUM(C14+E14+G14-D14-F14-H14)</f>
        <v>1956.6899999999998</v>
      </c>
      <c r="J14" s="214"/>
    </row>
    <row r="15" spans="1:10" ht="18.75">
      <c r="A15" s="211" t="s">
        <v>410</v>
      </c>
      <c r="B15" s="212"/>
      <c r="C15" s="172">
        <v>241056</v>
      </c>
      <c r="D15" s="172"/>
      <c r="E15" s="196"/>
      <c r="F15" s="196"/>
      <c r="G15" s="196"/>
      <c r="H15" s="196"/>
      <c r="I15" s="214">
        <f t="shared" si="0"/>
        <v>241056</v>
      </c>
      <c r="J15" s="214"/>
    </row>
    <row r="16" spans="1:10" ht="18.75">
      <c r="A16" s="211" t="s">
        <v>139</v>
      </c>
      <c r="B16" s="212">
        <v>90</v>
      </c>
      <c r="C16" s="172">
        <v>0</v>
      </c>
      <c r="D16" s="172"/>
      <c r="E16" s="196"/>
      <c r="F16" s="196">
        <v>133800</v>
      </c>
      <c r="G16" s="196">
        <v>133800</v>
      </c>
      <c r="H16" s="196"/>
      <c r="I16" s="214">
        <f t="shared" si="0"/>
        <v>0</v>
      </c>
      <c r="J16" s="214"/>
    </row>
    <row r="17" spans="1:10" ht="18.75">
      <c r="A17" s="211" t="s">
        <v>406</v>
      </c>
      <c r="B17" s="212"/>
      <c r="C17" s="172">
        <v>0</v>
      </c>
      <c r="D17" s="172"/>
      <c r="E17" s="196"/>
      <c r="F17" s="196">
        <v>170500</v>
      </c>
      <c r="G17" s="196">
        <v>170500</v>
      </c>
      <c r="H17" s="196"/>
      <c r="I17" s="214">
        <f t="shared" si="0"/>
        <v>0</v>
      </c>
      <c r="J17" s="214"/>
    </row>
    <row r="18" spans="1:10" ht="18.75">
      <c r="A18" s="211" t="s">
        <v>490</v>
      </c>
      <c r="B18" s="212"/>
      <c r="C18" s="172"/>
      <c r="D18" s="172"/>
      <c r="E18" s="196"/>
      <c r="F18" s="196"/>
      <c r="G18" s="196">
        <v>6000</v>
      </c>
      <c r="H18" s="196"/>
      <c r="I18" s="214">
        <f t="shared" si="0"/>
        <v>6000</v>
      </c>
      <c r="J18" s="214"/>
    </row>
    <row r="19" spans="1:10" ht="18.75">
      <c r="A19" s="211" t="s">
        <v>123</v>
      </c>
      <c r="B19" s="212">
        <v>0</v>
      </c>
      <c r="C19" s="172">
        <v>270150</v>
      </c>
      <c r="D19" s="172"/>
      <c r="E19" s="196"/>
      <c r="F19" s="196"/>
      <c r="G19" s="196">
        <v>140800</v>
      </c>
      <c r="H19" s="196"/>
      <c r="I19" s="214">
        <f t="shared" si="0"/>
        <v>410950</v>
      </c>
      <c r="J19" s="214"/>
    </row>
    <row r="20" spans="1:10" ht="18.75">
      <c r="A20" s="211" t="s">
        <v>75</v>
      </c>
      <c r="B20" s="212">
        <v>100</v>
      </c>
      <c r="C20" s="172">
        <v>2210621</v>
      </c>
      <c r="D20" s="172"/>
      <c r="E20" s="196"/>
      <c r="F20" s="196"/>
      <c r="G20" s="196">
        <v>223588</v>
      </c>
      <c r="H20" s="196"/>
      <c r="I20" s="214">
        <f t="shared" si="0"/>
        <v>2434209</v>
      </c>
      <c r="J20" s="214"/>
    </row>
    <row r="21" spans="1:10" ht="18.75">
      <c r="A21" s="211" t="s">
        <v>76</v>
      </c>
      <c r="B21" s="212">
        <v>120</v>
      </c>
      <c r="C21" s="172">
        <v>90700</v>
      </c>
      <c r="D21" s="172"/>
      <c r="E21" s="196"/>
      <c r="F21" s="196"/>
      <c r="G21" s="196">
        <v>8300</v>
      </c>
      <c r="H21" s="196"/>
      <c r="I21" s="214">
        <f t="shared" si="0"/>
        <v>99000</v>
      </c>
      <c r="J21" s="214"/>
    </row>
    <row r="22" spans="1:10" ht="18.75">
      <c r="A22" s="215" t="s">
        <v>77</v>
      </c>
      <c r="B22" s="216">
        <v>130</v>
      </c>
      <c r="C22" s="217">
        <v>748300</v>
      </c>
      <c r="D22" s="217"/>
      <c r="E22" s="218"/>
      <c r="F22" s="218"/>
      <c r="G22" s="196">
        <v>72500</v>
      </c>
      <c r="H22" s="218"/>
      <c r="I22" s="214">
        <f t="shared" si="0"/>
        <v>820800</v>
      </c>
      <c r="J22" s="214"/>
    </row>
    <row r="23" spans="1:10" ht="18.75">
      <c r="A23" s="211" t="s">
        <v>78</v>
      </c>
      <c r="B23" s="212">
        <v>200</v>
      </c>
      <c r="C23" s="172">
        <v>1290484</v>
      </c>
      <c r="D23" s="172"/>
      <c r="E23" s="196">
        <v>8800</v>
      </c>
      <c r="F23" s="196"/>
      <c r="G23" s="196">
        <v>137610</v>
      </c>
      <c r="H23" s="196">
        <v>1000</v>
      </c>
      <c r="I23" s="214">
        <f t="shared" si="0"/>
        <v>1435894</v>
      </c>
      <c r="J23" s="214"/>
    </row>
    <row r="24" spans="1:10" ht="18.75">
      <c r="A24" s="211" t="s">
        <v>78</v>
      </c>
      <c r="B24" s="212" t="s">
        <v>521</v>
      </c>
      <c r="C24" s="172"/>
      <c r="D24" s="172"/>
      <c r="E24" s="196">
        <v>701977</v>
      </c>
      <c r="F24" s="196"/>
      <c r="G24" s="196">
        <v>0</v>
      </c>
      <c r="H24" s="196"/>
      <c r="I24" s="214">
        <f t="shared" si="0"/>
        <v>701977</v>
      </c>
      <c r="J24" s="214"/>
    </row>
    <row r="25" spans="1:10" ht="18.75">
      <c r="A25" s="211" t="s">
        <v>79</v>
      </c>
      <c r="B25" s="212">
        <v>250</v>
      </c>
      <c r="C25" s="172">
        <v>1365009.2</v>
      </c>
      <c r="D25" s="172"/>
      <c r="E25" s="196"/>
      <c r="F25" s="196"/>
      <c r="G25" s="196">
        <v>55499.09</v>
      </c>
      <c r="H25" s="196"/>
      <c r="I25" s="214">
        <f t="shared" si="0"/>
        <v>1420508.29</v>
      </c>
      <c r="J25" s="214"/>
    </row>
    <row r="26" spans="1:10" ht="18.75">
      <c r="A26" s="211" t="s">
        <v>80</v>
      </c>
      <c r="B26" s="212">
        <v>270</v>
      </c>
      <c r="C26" s="172">
        <v>622234.17</v>
      </c>
      <c r="D26" s="172"/>
      <c r="E26" s="196"/>
      <c r="F26" s="196"/>
      <c r="G26" s="196">
        <v>167172.18</v>
      </c>
      <c r="H26" s="196"/>
      <c r="I26" s="214">
        <f t="shared" si="0"/>
        <v>789406.3500000001</v>
      </c>
      <c r="J26" s="214"/>
    </row>
    <row r="27" spans="1:10" ht="18.75">
      <c r="A27" s="211" t="s">
        <v>80</v>
      </c>
      <c r="B27" s="212" t="s">
        <v>236</v>
      </c>
      <c r="C27" s="172"/>
      <c r="D27" s="172"/>
      <c r="E27" s="196">
        <v>116346.5</v>
      </c>
      <c r="F27" s="196"/>
      <c r="G27" s="196"/>
      <c r="H27" s="196"/>
      <c r="I27" s="214">
        <f t="shared" si="0"/>
        <v>116346.5</v>
      </c>
      <c r="J27" s="214"/>
    </row>
    <row r="28" spans="1:10" ht="18.75">
      <c r="A28" s="211" t="s">
        <v>81</v>
      </c>
      <c r="B28" s="212">
        <v>300</v>
      </c>
      <c r="C28" s="172">
        <v>102881.85</v>
      </c>
      <c r="D28" s="172"/>
      <c r="E28" s="196"/>
      <c r="F28" s="196"/>
      <c r="G28" s="196">
        <v>21826.31</v>
      </c>
      <c r="H28" s="196"/>
      <c r="I28" s="214">
        <f t="shared" si="0"/>
        <v>124708.16</v>
      </c>
      <c r="J28" s="214"/>
    </row>
    <row r="29" spans="1:10" ht="18.75">
      <c r="A29" s="211" t="s">
        <v>124</v>
      </c>
      <c r="B29" s="212">
        <v>400</v>
      </c>
      <c r="C29" s="172">
        <v>1135732.71</v>
      </c>
      <c r="D29" s="172"/>
      <c r="E29" s="196"/>
      <c r="F29" s="196"/>
      <c r="G29" s="196">
        <v>100000</v>
      </c>
      <c r="H29" s="196"/>
      <c r="I29" s="214">
        <f t="shared" si="0"/>
        <v>1235732.71</v>
      </c>
      <c r="J29" s="214"/>
    </row>
    <row r="30" spans="1:10" ht="18.75">
      <c r="A30" s="211" t="s">
        <v>125</v>
      </c>
      <c r="B30" s="212">
        <v>450</v>
      </c>
      <c r="C30" s="172">
        <v>595700</v>
      </c>
      <c r="D30" s="172"/>
      <c r="E30" s="196"/>
      <c r="F30" s="196"/>
      <c r="G30" s="196">
        <v>15000</v>
      </c>
      <c r="H30" s="196"/>
      <c r="I30" s="214">
        <f t="shared" si="0"/>
        <v>610700</v>
      </c>
      <c r="J30" s="214"/>
    </row>
    <row r="31" spans="1:10" ht="18.75">
      <c r="A31" s="211" t="s">
        <v>126</v>
      </c>
      <c r="B31" s="212">
        <v>500</v>
      </c>
      <c r="C31" s="172">
        <v>398000</v>
      </c>
      <c r="D31" s="172"/>
      <c r="E31" s="196"/>
      <c r="F31" s="196"/>
      <c r="G31" s="196">
        <v>398000</v>
      </c>
      <c r="H31" s="196"/>
      <c r="I31" s="214">
        <f t="shared" si="0"/>
        <v>796000</v>
      </c>
      <c r="J31" s="214"/>
    </row>
    <row r="32" spans="1:10" ht="18.75">
      <c r="A32" s="211" t="s">
        <v>126</v>
      </c>
      <c r="B32" s="212" t="s">
        <v>236</v>
      </c>
      <c r="C32" s="172"/>
      <c r="D32" s="172"/>
      <c r="E32" s="196">
        <v>198998</v>
      </c>
      <c r="F32" s="196"/>
      <c r="G32" s="196"/>
      <c r="H32" s="196"/>
      <c r="I32" s="214">
        <f t="shared" si="0"/>
        <v>198998</v>
      </c>
      <c r="J32" s="214"/>
    </row>
    <row r="33" spans="1:10" ht="18.75">
      <c r="A33" s="211" t="s">
        <v>202</v>
      </c>
      <c r="B33" s="212">
        <v>550</v>
      </c>
      <c r="C33" s="172">
        <v>1376000</v>
      </c>
      <c r="D33" s="172"/>
      <c r="E33" s="196">
        <v>125000</v>
      </c>
      <c r="F33" s="196"/>
      <c r="G33" s="196">
        <v>20000</v>
      </c>
      <c r="H33" s="196"/>
      <c r="I33" s="214">
        <f t="shared" si="0"/>
        <v>1521000</v>
      </c>
      <c r="J33" s="214"/>
    </row>
    <row r="34" spans="1:10" ht="18.75">
      <c r="A34" s="211" t="s">
        <v>445</v>
      </c>
      <c r="B34" s="212"/>
      <c r="C34" s="172">
        <v>1896500</v>
      </c>
      <c r="D34" s="172"/>
      <c r="E34" s="196">
        <v>170500</v>
      </c>
      <c r="F34" s="196"/>
      <c r="G34" s="196">
        <v>38500</v>
      </c>
      <c r="H34" s="196"/>
      <c r="I34" s="214">
        <f t="shared" si="0"/>
        <v>2105500</v>
      </c>
      <c r="J34" s="214"/>
    </row>
    <row r="35" spans="1:10" ht="18.75">
      <c r="A35" s="211" t="s">
        <v>446</v>
      </c>
      <c r="B35" s="212"/>
      <c r="C35" s="172">
        <v>30000</v>
      </c>
      <c r="D35" s="172"/>
      <c r="E35" s="196"/>
      <c r="F35" s="196"/>
      <c r="G35" s="196">
        <v>3000</v>
      </c>
      <c r="H35" s="196"/>
      <c r="I35" s="214">
        <f t="shared" si="0"/>
        <v>33000</v>
      </c>
      <c r="J35" s="214"/>
    </row>
    <row r="36" spans="1:10" ht="18.75">
      <c r="A36" s="211" t="s">
        <v>483</v>
      </c>
      <c r="B36" s="212"/>
      <c r="C36" s="172">
        <v>988672.9</v>
      </c>
      <c r="D36" s="172"/>
      <c r="E36" s="196"/>
      <c r="F36" s="196"/>
      <c r="G36" s="196"/>
      <c r="H36" s="196"/>
      <c r="I36" s="214">
        <f t="shared" si="0"/>
        <v>988672.9</v>
      </c>
      <c r="J36" s="214"/>
    </row>
    <row r="37" spans="1:10" ht="18.75">
      <c r="A37" s="211" t="s">
        <v>458</v>
      </c>
      <c r="B37" s="212"/>
      <c r="C37" s="172">
        <v>592800</v>
      </c>
      <c r="D37" s="172"/>
      <c r="E37" s="196"/>
      <c r="F37" s="196"/>
      <c r="G37" s="196">
        <v>531540</v>
      </c>
      <c r="H37" s="196"/>
      <c r="I37" s="214">
        <f t="shared" si="0"/>
        <v>1124340</v>
      </c>
      <c r="J37" s="214"/>
    </row>
    <row r="38" spans="1:10" ht="18.75">
      <c r="A38" s="219" t="s">
        <v>127</v>
      </c>
      <c r="B38" s="212">
        <v>821</v>
      </c>
      <c r="C38" s="172"/>
      <c r="D38" s="172">
        <v>16884552.06</v>
      </c>
      <c r="E38" s="196">
        <v>11357.8</v>
      </c>
      <c r="F38" s="196">
        <v>964.15</v>
      </c>
      <c r="G38" s="196"/>
      <c r="H38" s="196">
        <v>2133576.34</v>
      </c>
      <c r="I38" s="196"/>
      <c r="J38" s="214">
        <f>SUM(D38+F38+H38-C38-E38-G38)</f>
        <v>19007734.749999996</v>
      </c>
    </row>
    <row r="39" spans="1:10" ht="18.75">
      <c r="A39" s="211" t="s">
        <v>128</v>
      </c>
      <c r="B39" s="212">
        <v>900</v>
      </c>
      <c r="C39" s="172"/>
      <c r="D39" s="172">
        <v>406125.45</v>
      </c>
      <c r="E39" s="196">
        <v>11.88</v>
      </c>
      <c r="F39" s="196">
        <v>9950</v>
      </c>
      <c r="G39" s="196">
        <v>6643.47</v>
      </c>
      <c r="H39" s="196">
        <v>102884.04</v>
      </c>
      <c r="I39" s="196"/>
      <c r="J39" s="214">
        <f>SUM(D39+F39+H39-C39-E39-G39)</f>
        <v>512304.14</v>
      </c>
    </row>
    <row r="40" spans="1:10" ht="18.75">
      <c r="A40" s="211" t="s">
        <v>180</v>
      </c>
      <c r="B40" s="212">
        <v>600</v>
      </c>
      <c r="C40" s="172"/>
      <c r="D40" s="172">
        <v>240000</v>
      </c>
      <c r="E40" s="196">
        <v>240000</v>
      </c>
      <c r="F40" s="196">
        <v>315344.5</v>
      </c>
      <c r="G40" s="196"/>
      <c r="H40" s="196"/>
      <c r="I40" s="196"/>
      <c r="J40" s="214">
        <f>SUM(D40+F40+H40-C40-E40-G40)</f>
        <v>315344.5</v>
      </c>
    </row>
    <row r="41" spans="1:10" ht="18.75">
      <c r="A41" s="211" t="s">
        <v>214</v>
      </c>
      <c r="B41" s="212"/>
      <c r="C41" s="172"/>
      <c r="D41" s="172">
        <v>16370</v>
      </c>
      <c r="E41" s="196">
        <v>16370</v>
      </c>
      <c r="F41" s="196">
        <v>701977</v>
      </c>
      <c r="G41" s="196"/>
      <c r="H41" s="196"/>
      <c r="I41" s="196"/>
      <c r="J41" s="214">
        <f>SUM(D41+F41+H41-C41-E41-G41)</f>
        <v>701977</v>
      </c>
    </row>
    <row r="42" spans="1:10" ht="18.75">
      <c r="A42" s="211" t="s">
        <v>520</v>
      </c>
      <c r="B42" s="212"/>
      <c r="C42" s="172"/>
      <c r="D42" s="172">
        <v>0</v>
      </c>
      <c r="E42" s="196"/>
      <c r="F42" s="196">
        <v>65</v>
      </c>
      <c r="G42" s="196"/>
      <c r="H42" s="196"/>
      <c r="I42" s="196"/>
      <c r="J42" s="214">
        <f>SUM(D42+F42+H42-C42-E42-G42)</f>
        <v>65</v>
      </c>
    </row>
    <row r="43" spans="1:10" ht="18.75">
      <c r="A43" s="219" t="s">
        <v>573</v>
      </c>
      <c r="B43" s="212"/>
      <c r="C43" s="172"/>
      <c r="D43" s="172">
        <v>44040</v>
      </c>
      <c r="E43" s="196">
        <v>36540</v>
      </c>
      <c r="F43" s="196"/>
      <c r="G43" s="196"/>
      <c r="H43" s="196"/>
      <c r="I43" s="196">
        <v>0</v>
      </c>
      <c r="J43" s="214">
        <f>SUM(D43+F43+H43-C43-E43-G43-I43)</f>
        <v>7500</v>
      </c>
    </row>
    <row r="44" spans="1:10" ht="18.75">
      <c r="A44" s="219" t="s">
        <v>192</v>
      </c>
      <c r="B44" s="212"/>
      <c r="C44" s="172"/>
      <c r="D44" s="172">
        <v>1020535.55</v>
      </c>
      <c r="E44" s="196"/>
      <c r="F44" s="196"/>
      <c r="G44" s="196"/>
      <c r="H44" s="196">
        <v>1193.51</v>
      </c>
      <c r="I44" s="196"/>
      <c r="J44" s="214">
        <f>SUM(D44+F44+H44-C44-E44-G44-I44)</f>
        <v>1021729.06</v>
      </c>
    </row>
    <row r="45" spans="1:10" ht="18.75">
      <c r="A45" s="219" t="s">
        <v>198</v>
      </c>
      <c r="B45" s="212">
        <v>700</v>
      </c>
      <c r="C45" s="172"/>
      <c r="D45" s="172">
        <v>3077692.38</v>
      </c>
      <c r="E45" s="196"/>
      <c r="F45" s="196">
        <v>292910</v>
      </c>
      <c r="G45" s="196">
        <v>442506.28</v>
      </c>
      <c r="H45" s="196"/>
      <c r="I45" s="196">
        <v>0</v>
      </c>
      <c r="J45" s="214">
        <f>SUM(D45+F45+H45-C45-E45-G45)</f>
        <v>2928096.0999999996</v>
      </c>
    </row>
    <row r="46" spans="1:10" ht="18.75">
      <c r="A46" s="219" t="s">
        <v>169</v>
      </c>
      <c r="B46" s="212"/>
      <c r="C46" s="202"/>
      <c r="D46" s="202">
        <v>4527468.52</v>
      </c>
      <c r="E46" s="220"/>
      <c r="F46" s="220"/>
      <c r="G46" s="220"/>
      <c r="H46" s="220"/>
      <c r="I46" s="220"/>
      <c r="J46" s="214">
        <f>SUM(D46+F46+H46-C46-E46-G46)</f>
        <v>4527468.52</v>
      </c>
    </row>
    <row r="47" spans="1:13" ht="19.5" thickBot="1">
      <c r="A47" s="219"/>
      <c r="B47" s="212"/>
      <c r="C47" s="167">
        <f aca="true" t="shared" si="1" ref="C47:H47">SUM(C8:C46)</f>
        <v>26216783.960000005</v>
      </c>
      <c r="D47" s="167">
        <f t="shared" si="1"/>
        <v>26216783.959999997</v>
      </c>
      <c r="E47" s="185">
        <f t="shared" si="1"/>
        <v>3626860.5999999996</v>
      </c>
      <c r="F47" s="185">
        <f t="shared" si="1"/>
        <v>3626860.6</v>
      </c>
      <c r="G47" s="185">
        <f t="shared" si="1"/>
        <v>4895438.27</v>
      </c>
      <c r="H47" s="185">
        <f t="shared" si="1"/>
        <v>4895438.27</v>
      </c>
      <c r="I47" s="185">
        <f>SUM(I8:I46)</f>
        <v>29022219.07</v>
      </c>
      <c r="J47" s="185">
        <f>SUM(J8:J46)</f>
        <v>29022219.069999997</v>
      </c>
      <c r="M47" s="37">
        <f>J47-I47</f>
        <v>0</v>
      </c>
    </row>
    <row r="48" spans="1:10" ht="19.5" thickTop="1">
      <c r="A48" s="177"/>
      <c r="B48" s="221"/>
      <c r="C48" s="169"/>
      <c r="D48" s="169"/>
      <c r="E48" s="182"/>
      <c r="F48" s="182"/>
      <c r="G48" s="182"/>
      <c r="H48" s="182"/>
      <c r="I48" s="182"/>
      <c r="J48" s="182"/>
    </row>
    <row r="49" spans="1:10" ht="18.75">
      <c r="A49" s="29"/>
      <c r="B49" s="29"/>
      <c r="C49" s="29"/>
      <c r="D49" s="29"/>
      <c r="E49" s="222"/>
      <c r="F49" s="222"/>
      <c r="G49" s="222"/>
      <c r="H49" s="222"/>
      <c r="I49" s="29"/>
      <c r="J49" s="29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96"/>
  <sheetViews>
    <sheetView zoomScalePageLayoutView="0" workbookViewId="0" topLeftCell="A1">
      <selection activeCell="E101" sqref="E101"/>
    </sheetView>
  </sheetViews>
  <sheetFormatPr defaultColWidth="9.140625" defaultRowHeight="21.75"/>
  <cols>
    <col min="1" max="1" width="57.28125" style="145" customWidth="1"/>
    <col min="2" max="2" width="11.421875" style="223" customWidth="1"/>
    <col min="3" max="3" width="12.57421875" style="224" customWidth="1"/>
    <col min="4" max="4" width="4.57421875" style="224" customWidth="1"/>
    <col min="5" max="5" width="12.00390625" style="225" customWidth="1"/>
    <col min="6" max="6" width="4.7109375" style="225" customWidth="1"/>
    <col min="7" max="16384" width="9.140625" style="145" customWidth="1"/>
  </cols>
  <sheetData>
    <row r="1" ht="17.25">
      <c r="E1" s="225" t="s">
        <v>242</v>
      </c>
    </row>
    <row r="2" spans="1:6" ht="17.25">
      <c r="A2" s="398" t="s">
        <v>136</v>
      </c>
      <c r="B2" s="398"/>
      <c r="C2" s="398"/>
      <c r="D2" s="398"/>
      <c r="E2" s="398"/>
      <c r="F2" s="398"/>
    </row>
    <row r="3" spans="1:6" ht="17.25">
      <c r="A3" s="398" t="s">
        <v>243</v>
      </c>
      <c r="B3" s="398"/>
      <c r="C3" s="398"/>
      <c r="D3" s="398"/>
      <c r="E3" s="398"/>
      <c r="F3" s="398"/>
    </row>
    <row r="4" spans="1:6" ht="17.25">
      <c r="A4" s="398" t="s">
        <v>494</v>
      </c>
      <c r="B4" s="398"/>
      <c r="C4" s="398"/>
      <c r="D4" s="398"/>
      <c r="E4" s="398"/>
      <c r="F4" s="398"/>
    </row>
    <row r="5" ht="10.5" customHeight="1"/>
    <row r="6" spans="1:6" ht="17.25">
      <c r="A6" s="219"/>
      <c r="B6" s="226" t="s">
        <v>32</v>
      </c>
      <c r="C6" s="399" t="s">
        <v>38</v>
      </c>
      <c r="D6" s="399"/>
      <c r="E6" s="400" t="s">
        <v>384</v>
      </c>
      <c r="F6" s="400"/>
    </row>
    <row r="7" spans="1:6" ht="17.25">
      <c r="A7" s="227" t="s">
        <v>244</v>
      </c>
      <c r="B7" s="228"/>
      <c r="C7" s="229"/>
      <c r="D7" s="229"/>
      <c r="E7" s="230"/>
      <c r="F7" s="230"/>
    </row>
    <row r="8" spans="1:6" ht="17.25">
      <c r="A8" s="231" t="s">
        <v>245</v>
      </c>
      <c r="B8" s="232" t="s">
        <v>319</v>
      </c>
      <c r="C8" s="233"/>
      <c r="D8" s="233"/>
      <c r="E8" s="234"/>
      <c r="F8" s="234"/>
    </row>
    <row r="9" spans="1:6" ht="17.25">
      <c r="A9" s="231" t="s">
        <v>246</v>
      </c>
      <c r="B9" s="232" t="s">
        <v>320</v>
      </c>
      <c r="C9" s="233">
        <v>8000</v>
      </c>
      <c r="D9" s="233">
        <v>0</v>
      </c>
      <c r="E9" s="234">
        <v>14063</v>
      </c>
      <c r="F9" s="234">
        <v>0</v>
      </c>
    </row>
    <row r="10" spans="1:6" ht="17.25">
      <c r="A10" s="231" t="s">
        <v>247</v>
      </c>
      <c r="B10" s="232" t="s">
        <v>321</v>
      </c>
      <c r="C10" s="233">
        <v>62956</v>
      </c>
      <c r="D10" s="233">
        <v>0</v>
      </c>
      <c r="E10" s="234">
        <v>62283</v>
      </c>
      <c r="F10" s="234">
        <v>6</v>
      </c>
    </row>
    <row r="11" spans="1:6" ht="17.25">
      <c r="A11" s="231" t="s">
        <v>248</v>
      </c>
      <c r="B11" s="232" t="s">
        <v>322</v>
      </c>
      <c r="C11" s="233">
        <v>0</v>
      </c>
      <c r="D11" s="233"/>
      <c r="E11" s="234"/>
      <c r="F11" s="234"/>
    </row>
    <row r="12" spans="1:6" ht="17.25">
      <c r="A12" s="231" t="s">
        <v>249</v>
      </c>
      <c r="B12" s="232" t="s">
        <v>323</v>
      </c>
      <c r="C12" s="233">
        <v>0</v>
      </c>
      <c r="D12" s="233"/>
      <c r="E12" s="234"/>
      <c r="F12" s="234"/>
    </row>
    <row r="13" spans="1:6" ht="17.25">
      <c r="A13" s="231" t="s">
        <v>251</v>
      </c>
      <c r="B13" s="232" t="s">
        <v>324</v>
      </c>
      <c r="C13" s="233">
        <v>0</v>
      </c>
      <c r="D13" s="233"/>
      <c r="E13" s="234"/>
      <c r="F13" s="234"/>
    </row>
    <row r="14" spans="1:6" ht="17.25">
      <c r="A14" s="235" t="s">
        <v>250</v>
      </c>
      <c r="B14" s="236" t="s">
        <v>325</v>
      </c>
      <c r="C14" s="237">
        <v>0</v>
      </c>
      <c r="D14" s="237"/>
      <c r="E14" s="238"/>
      <c r="F14" s="238"/>
    </row>
    <row r="15" spans="1:6" ht="18.75">
      <c r="A15" s="239" t="s">
        <v>83</v>
      </c>
      <c r="B15" s="226"/>
      <c r="C15" s="240">
        <f>SUM(C9:C14)+INT(SUM(D9:D14)/100)</f>
        <v>70956</v>
      </c>
      <c r="D15" s="241">
        <f>MOD(SUM(D9:D14),100)</f>
        <v>0</v>
      </c>
      <c r="E15" s="242">
        <f>SUM(E9:E14)+INT(SUM(F9:F14)/100)</f>
        <v>76346</v>
      </c>
      <c r="F15" s="243">
        <f>MOD(SUM(F9:F14),100)</f>
        <v>6</v>
      </c>
    </row>
    <row r="16" spans="1:6" ht="17.25">
      <c r="A16" s="227" t="s">
        <v>252</v>
      </c>
      <c r="B16" s="228" t="s">
        <v>326</v>
      </c>
      <c r="C16" s="229"/>
      <c r="D16" s="229"/>
      <c r="E16" s="230"/>
      <c r="F16" s="230"/>
    </row>
    <row r="17" spans="1:6" ht="17.25">
      <c r="A17" s="231" t="s">
        <v>253</v>
      </c>
      <c r="B17" s="232" t="s">
        <v>327</v>
      </c>
      <c r="C17" s="233"/>
      <c r="D17" s="233"/>
      <c r="E17" s="234"/>
      <c r="F17" s="234"/>
    </row>
    <row r="18" spans="1:6" ht="17.25">
      <c r="A18" s="231" t="s">
        <v>254</v>
      </c>
      <c r="B18" s="232" t="s">
        <v>328</v>
      </c>
      <c r="C18" s="233"/>
      <c r="D18" s="233"/>
      <c r="E18" s="234"/>
      <c r="F18" s="234"/>
    </row>
    <row r="19" spans="1:6" ht="17.25">
      <c r="A19" s="231" t="s">
        <v>255</v>
      </c>
      <c r="B19" s="232" t="s">
        <v>329</v>
      </c>
      <c r="C19" s="233"/>
      <c r="D19" s="233"/>
      <c r="E19" s="234"/>
      <c r="F19" s="234"/>
    </row>
    <row r="20" spans="1:6" ht="17.25">
      <c r="A20" s="231" t="s">
        <v>256</v>
      </c>
      <c r="B20" s="232" t="s">
        <v>330</v>
      </c>
      <c r="C20" s="233"/>
      <c r="D20" s="233"/>
      <c r="E20" s="234"/>
      <c r="F20" s="234"/>
    </row>
    <row r="21" spans="1:6" ht="17.25">
      <c r="A21" s="231" t="s">
        <v>257</v>
      </c>
      <c r="B21" s="232" t="s">
        <v>331</v>
      </c>
      <c r="C21" s="233"/>
      <c r="D21" s="233"/>
      <c r="E21" s="234">
        <v>0</v>
      </c>
      <c r="F21" s="234">
        <v>0</v>
      </c>
    </row>
    <row r="22" spans="1:6" ht="17.25">
      <c r="A22" s="231" t="s">
        <v>258</v>
      </c>
      <c r="B22" s="232" t="s">
        <v>332</v>
      </c>
      <c r="C22" s="233"/>
      <c r="D22" s="233"/>
      <c r="E22" s="234"/>
      <c r="F22" s="234"/>
    </row>
    <row r="23" spans="1:6" ht="17.25">
      <c r="A23" s="231" t="s">
        <v>259</v>
      </c>
      <c r="B23" s="232" t="s">
        <v>333</v>
      </c>
      <c r="C23" s="233"/>
      <c r="D23" s="233"/>
      <c r="E23" s="234"/>
      <c r="F23" s="234"/>
    </row>
    <row r="24" spans="1:6" ht="17.25">
      <c r="A24" s="231" t="s">
        <v>260</v>
      </c>
      <c r="B24" s="232" t="s">
        <v>334</v>
      </c>
      <c r="C24" s="233"/>
      <c r="D24" s="233"/>
      <c r="E24" s="234"/>
      <c r="F24" s="234"/>
    </row>
    <row r="25" spans="1:6" ht="17.25">
      <c r="A25" s="231" t="s">
        <v>261</v>
      </c>
      <c r="B25" s="232"/>
      <c r="C25" s="233"/>
      <c r="D25" s="233"/>
      <c r="E25" s="234"/>
      <c r="F25" s="234"/>
    </row>
    <row r="26" spans="1:6" ht="17.25">
      <c r="A26" s="231" t="s">
        <v>262</v>
      </c>
      <c r="B26" s="232" t="s">
        <v>335</v>
      </c>
      <c r="C26" s="233"/>
      <c r="D26" s="233"/>
      <c r="E26" s="234"/>
      <c r="F26" s="234"/>
    </row>
    <row r="27" spans="1:6" ht="17.25">
      <c r="A27" s="231" t="s">
        <v>263</v>
      </c>
      <c r="B27" s="232" t="s">
        <v>336</v>
      </c>
      <c r="C27" s="233">
        <v>50</v>
      </c>
      <c r="D27" s="233">
        <v>0</v>
      </c>
      <c r="E27" s="234">
        <v>120</v>
      </c>
      <c r="F27" s="234">
        <v>0</v>
      </c>
    </row>
    <row r="28" spans="1:6" ht="17.25">
      <c r="A28" s="231" t="s">
        <v>264</v>
      </c>
      <c r="B28" s="232"/>
      <c r="C28" s="233"/>
      <c r="D28" s="233"/>
      <c r="E28" s="234"/>
      <c r="F28" s="234"/>
    </row>
    <row r="29" spans="1:6" ht="17.25">
      <c r="A29" s="231" t="s">
        <v>265</v>
      </c>
      <c r="B29" s="232" t="s">
        <v>337</v>
      </c>
      <c r="C29" s="233"/>
      <c r="D29" s="233"/>
      <c r="E29" s="234"/>
      <c r="F29" s="234"/>
    </row>
    <row r="30" spans="1:6" ht="17.25">
      <c r="A30" s="231" t="s">
        <v>266</v>
      </c>
      <c r="B30" s="232" t="s">
        <v>338</v>
      </c>
      <c r="C30" s="233"/>
      <c r="D30" s="233"/>
      <c r="E30" s="234"/>
      <c r="F30" s="234"/>
    </row>
    <row r="31" spans="1:6" ht="17.25">
      <c r="A31" s="231" t="s">
        <v>267</v>
      </c>
      <c r="B31" s="232" t="s">
        <v>339</v>
      </c>
      <c r="C31" s="233"/>
      <c r="D31" s="233"/>
      <c r="E31" s="234"/>
      <c r="F31" s="234"/>
    </row>
    <row r="32" spans="1:6" ht="17.25">
      <c r="A32" s="231" t="s">
        <v>268</v>
      </c>
      <c r="B32" s="232" t="s">
        <v>340</v>
      </c>
      <c r="C32" s="233"/>
      <c r="D32" s="233"/>
      <c r="E32" s="234"/>
      <c r="F32" s="234"/>
    </row>
    <row r="33" spans="1:6" ht="17.25">
      <c r="A33" s="231" t="s">
        <v>269</v>
      </c>
      <c r="B33" s="232" t="s">
        <v>341</v>
      </c>
      <c r="C33" s="233"/>
      <c r="D33" s="233"/>
      <c r="E33" s="234"/>
      <c r="F33" s="234"/>
    </row>
    <row r="34" spans="1:6" ht="17.25">
      <c r="A34" s="231" t="s">
        <v>271</v>
      </c>
      <c r="B34" s="232" t="s">
        <v>342</v>
      </c>
      <c r="C34" s="233"/>
      <c r="D34" s="233"/>
      <c r="E34" s="234"/>
      <c r="F34" s="234"/>
    </row>
    <row r="35" spans="1:6" ht="17.25">
      <c r="A35" s="231" t="s">
        <v>270</v>
      </c>
      <c r="B35" s="232" t="s">
        <v>343</v>
      </c>
      <c r="C35" s="233">
        <v>150</v>
      </c>
      <c r="D35" s="233">
        <v>0</v>
      </c>
      <c r="E35" s="234"/>
      <c r="F35" s="234"/>
    </row>
    <row r="36" spans="1:6" ht="17.25">
      <c r="A36" s="231" t="s">
        <v>272</v>
      </c>
      <c r="B36" s="232" t="s">
        <v>344</v>
      </c>
      <c r="C36" s="233"/>
      <c r="D36" s="233"/>
      <c r="E36" s="234"/>
      <c r="F36" s="234"/>
    </row>
    <row r="37" spans="1:6" ht="17.25">
      <c r="A37" s="231" t="s">
        <v>273</v>
      </c>
      <c r="B37" s="232" t="s">
        <v>345</v>
      </c>
      <c r="C37" s="233"/>
      <c r="D37" s="233"/>
      <c r="E37" s="234"/>
      <c r="F37" s="234"/>
    </row>
    <row r="38" spans="1:6" ht="17.25">
      <c r="A38" s="231" t="s">
        <v>274</v>
      </c>
      <c r="B38" s="232" t="s">
        <v>346</v>
      </c>
      <c r="C38" s="233">
        <v>34596</v>
      </c>
      <c r="D38" s="233">
        <v>0</v>
      </c>
      <c r="E38" s="234">
        <v>53022</v>
      </c>
      <c r="F38" s="234">
        <v>0</v>
      </c>
    </row>
    <row r="39" spans="1:6" ht="17.25">
      <c r="A39" s="231" t="s">
        <v>275</v>
      </c>
      <c r="B39" s="232" t="s">
        <v>347</v>
      </c>
      <c r="C39" s="233"/>
      <c r="D39" s="233"/>
      <c r="E39" s="234"/>
      <c r="F39" s="234"/>
    </row>
    <row r="40" spans="1:6" ht="17.25">
      <c r="A40" s="231" t="s">
        <v>276</v>
      </c>
      <c r="B40" s="232" t="s">
        <v>348</v>
      </c>
      <c r="C40" s="233"/>
      <c r="D40" s="233"/>
      <c r="E40" s="234">
        <v>6000</v>
      </c>
      <c r="F40" s="234">
        <v>0</v>
      </c>
    </row>
    <row r="41" spans="1:6" ht="17.25">
      <c r="A41" s="231" t="s">
        <v>277</v>
      </c>
      <c r="B41" s="232" t="s">
        <v>349</v>
      </c>
      <c r="C41" s="233"/>
      <c r="D41" s="233"/>
      <c r="E41" s="234"/>
      <c r="F41" s="234"/>
    </row>
    <row r="42" spans="1:6" ht="17.25">
      <c r="A42" s="231" t="s">
        <v>278</v>
      </c>
      <c r="B42" s="232" t="s">
        <v>350</v>
      </c>
      <c r="C42" s="233"/>
      <c r="D42" s="233"/>
      <c r="E42" s="234"/>
      <c r="F42" s="234"/>
    </row>
    <row r="43" spans="1:6" ht="17.25">
      <c r="A43" s="231" t="s">
        <v>279</v>
      </c>
      <c r="B43" s="232"/>
      <c r="C43" s="233"/>
      <c r="D43" s="233"/>
      <c r="E43" s="234"/>
      <c r="F43" s="234"/>
    </row>
    <row r="44" spans="1:6" ht="17.25">
      <c r="A44" s="231" t="s">
        <v>280</v>
      </c>
      <c r="B44" s="232" t="s">
        <v>351</v>
      </c>
      <c r="C44" s="233"/>
      <c r="D44" s="233"/>
      <c r="E44" s="234"/>
      <c r="F44" s="234"/>
    </row>
    <row r="45" spans="1:6" ht="17.25">
      <c r="A45" s="231" t="s">
        <v>281</v>
      </c>
      <c r="B45" s="232" t="s">
        <v>352</v>
      </c>
      <c r="C45" s="233">
        <v>2673</v>
      </c>
      <c r="D45" s="233">
        <v>0</v>
      </c>
      <c r="E45" s="234">
        <v>1641</v>
      </c>
      <c r="F45" s="234">
        <v>0</v>
      </c>
    </row>
    <row r="46" spans="1:6" ht="17.25">
      <c r="A46" s="231" t="s">
        <v>282</v>
      </c>
      <c r="B46" s="232" t="s">
        <v>353</v>
      </c>
      <c r="C46" s="233"/>
      <c r="D46" s="233"/>
      <c r="E46" s="234"/>
      <c r="F46" s="234"/>
    </row>
    <row r="47" spans="1:6" ht="17.25">
      <c r="A47" s="235" t="s">
        <v>283</v>
      </c>
      <c r="B47" s="236" t="s">
        <v>354</v>
      </c>
      <c r="C47" s="237"/>
      <c r="D47" s="237"/>
      <c r="E47" s="238"/>
      <c r="F47" s="238"/>
    </row>
    <row r="48" spans="1:6" ht="18.75">
      <c r="A48" s="239" t="s">
        <v>83</v>
      </c>
      <c r="B48" s="226"/>
      <c r="C48" s="240">
        <f>SUM(C17:C47)+INT(SUM(D17:D47)/100)</f>
        <v>37469</v>
      </c>
      <c r="D48" s="241">
        <f>MOD(SUM(D17:D47),100)</f>
        <v>0</v>
      </c>
      <c r="E48" s="242">
        <f>SUM(E17:E47)+INT(SUM(F17:F47)/100)</f>
        <v>60783</v>
      </c>
      <c r="F48" s="243">
        <f>MOD(SUM(F17:F47),100)</f>
        <v>0</v>
      </c>
    </row>
    <row r="49" spans="1:6" ht="17.25">
      <c r="A49" s="227" t="s">
        <v>284</v>
      </c>
      <c r="B49" s="228"/>
      <c r="C49" s="229"/>
      <c r="D49" s="229"/>
      <c r="E49" s="230"/>
      <c r="F49" s="230"/>
    </row>
    <row r="50" spans="1:6" ht="17.25">
      <c r="A50" s="231" t="s">
        <v>285</v>
      </c>
      <c r="B50" s="232" t="s">
        <v>355</v>
      </c>
      <c r="C50" s="233"/>
      <c r="D50" s="233"/>
      <c r="E50" s="234"/>
      <c r="F50" s="234"/>
    </row>
    <row r="51" spans="1:6" ht="17.25">
      <c r="A51" s="231" t="s">
        <v>286</v>
      </c>
      <c r="B51" s="232" t="s">
        <v>356</v>
      </c>
      <c r="C51" s="233"/>
      <c r="D51" s="233"/>
      <c r="E51" s="234"/>
      <c r="F51" s="234"/>
    </row>
    <row r="52" spans="1:6" ht="17.25">
      <c r="A52" s="231" t="s">
        <v>287</v>
      </c>
      <c r="B52" s="232" t="s">
        <v>357</v>
      </c>
      <c r="C52" s="233">
        <v>54543</v>
      </c>
      <c r="D52" s="233">
        <v>0</v>
      </c>
      <c r="E52" s="234">
        <v>37740</v>
      </c>
      <c r="F52" s="234">
        <v>71</v>
      </c>
    </row>
    <row r="53" spans="1:6" ht="17.25">
      <c r="A53" s="231" t="s">
        <v>288</v>
      </c>
      <c r="B53" s="232" t="s">
        <v>358</v>
      </c>
      <c r="C53" s="233"/>
      <c r="D53" s="233"/>
      <c r="E53" s="234"/>
      <c r="F53" s="234"/>
    </row>
    <row r="54" spans="1:6" ht="17.25">
      <c r="A54" s="235" t="s">
        <v>289</v>
      </c>
      <c r="B54" s="236" t="s">
        <v>359</v>
      </c>
      <c r="C54" s="237"/>
      <c r="D54" s="237"/>
      <c r="E54" s="238"/>
      <c r="F54" s="238"/>
    </row>
    <row r="55" spans="1:6" ht="18.75">
      <c r="A55" s="239" t="s">
        <v>83</v>
      </c>
      <c r="B55" s="226"/>
      <c r="C55" s="240">
        <f>SUM(C49:C54)+INT(SUM(D49:D54)/100)</f>
        <v>54543</v>
      </c>
      <c r="D55" s="241">
        <f>MOD(SUM(D49:D54),100)</f>
        <v>0</v>
      </c>
      <c r="E55" s="242">
        <f>SUM(E49:E54)+INT(SUM(F49:F54)/100)</f>
        <v>37740</v>
      </c>
      <c r="F55" s="243">
        <f>MOD(SUM(F49:F54),100)</f>
        <v>71</v>
      </c>
    </row>
    <row r="56" spans="1:6" ht="17.25">
      <c r="A56" s="227" t="s">
        <v>290</v>
      </c>
      <c r="B56" s="228" t="s">
        <v>360</v>
      </c>
      <c r="C56" s="229"/>
      <c r="D56" s="229"/>
      <c r="E56" s="230"/>
      <c r="F56" s="230"/>
    </row>
    <row r="57" spans="1:6" ht="17.25">
      <c r="A57" s="231" t="s">
        <v>291</v>
      </c>
      <c r="B57" s="232" t="s">
        <v>361</v>
      </c>
      <c r="C57" s="233"/>
      <c r="D57" s="233"/>
      <c r="E57" s="234"/>
      <c r="F57" s="234"/>
    </row>
    <row r="58" spans="1:6" ht="17.25">
      <c r="A58" s="231" t="s">
        <v>292</v>
      </c>
      <c r="B58" s="232" t="s">
        <v>362</v>
      </c>
      <c r="C58" s="233"/>
      <c r="D58" s="233"/>
      <c r="E58" s="234"/>
      <c r="F58" s="234"/>
    </row>
    <row r="59" spans="1:6" ht="17.25">
      <c r="A59" s="235" t="s">
        <v>293</v>
      </c>
      <c r="B59" s="236" t="s">
        <v>363</v>
      </c>
      <c r="C59" s="237"/>
      <c r="D59" s="237"/>
      <c r="E59" s="238"/>
      <c r="F59" s="238"/>
    </row>
    <row r="60" spans="1:6" ht="18.75">
      <c r="A60" s="207" t="s">
        <v>83</v>
      </c>
      <c r="B60" s="226"/>
      <c r="C60" s="240">
        <f>SUM(C57:C59)+INT(SUM(D57:D59)/100)</f>
        <v>0</v>
      </c>
      <c r="D60" s="241">
        <f>MOD(SUM(D57:D59),100)</f>
        <v>0</v>
      </c>
      <c r="E60" s="242">
        <f>SUM(E57:E59)+INT(SUM(F57:F59)/100)</f>
        <v>0</v>
      </c>
      <c r="F60" s="243">
        <f>MOD(SUM(F57:F59),100)</f>
        <v>0</v>
      </c>
    </row>
    <row r="61" spans="1:6" ht="17.25">
      <c r="A61" s="244" t="s">
        <v>294</v>
      </c>
      <c r="B61" s="228"/>
      <c r="C61" s="229"/>
      <c r="D61" s="229"/>
      <c r="E61" s="230"/>
      <c r="F61" s="230"/>
    </row>
    <row r="62" spans="1:6" ht="17.25">
      <c r="A62" s="231" t="s">
        <v>295</v>
      </c>
      <c r="B62" s="232" t="s">
        <v>364</v>
      </c>
      <c r="C62" s="233"/>
      <c r="D62" s="233"/>
      <c r="E62" s="234"/>
      <c r="F62" s="234"/>
    </row>
    <row r="63" spans="1:6" ht="17.25">
      <c r="A63" s="231" t="s">
        <v>296</v>
      </c>
      <c r="B63" s="232" t="s">
        <v>365</v>
      </c>
      <c r="C63" s="233">
        <v>150100</v>
      </c>
      <c r="D63" s="233">
        <v>0</v>
      </c>
      <c r="E63" s="234">
        <v>138900</v>
      </c>
      <c r="F63" s="234">
        <v>0</v>
      </c>
    </row>
    <row r="64" spans="1:6" ht="17.25">
      <c r="A64" s="231" t="s">
        <v>297</v>
      </c>
      <c r="B64" s="232" t="s">
        <v>366</v>
      </c>
      <c r="C64" s="233"/>
      <c r="D64" s="233"/>
      <c r="E64" s="234"/>
      <c r="F64" s="234"/>
    </row>
    <row r="65" spans="1:6" ht="17.25">
      <c r="A65" s="231" t="s">
        <v>298</v>
      </c>
      <c r="B65" s="232" t="s">
        <v>367</v>
      </c>
      <c r="C65" s="233"/>
      <c r="D65" s="233"/>
      <c r="E65" s="234"/>
      <c r="F65" s="234"/>
    </row>
    <row r="66" spans="1:6" ht="17.25">
      <c r="A66" s="231" t="s">
        <v>299</v>
      </c>
      <c r="B66" s="232" t="s">
        <v>368</v>
      </c>
      <c r="C66" s="233"/>
      <c r="D66" s="233"/>
      <c r="E66" s="234"/>
      <c r="F66" s="234"/>
    </row>
    <row r="67" spans="1:6" ht="17.25">
      <c r="A67" s="231" t="s">
        <v>300</v>
      </c>
      <c r="B67" s="232" t="s">
        <v>369</v>
      </c>
      <c r="C67" s="233"/>
      <c r="D67" s="233"/>
      <c r="E67" s="234"/>
      <c r="F67" s="234"/>
    </row>
    <row r="68" spans="1:6" ht="17.25">
      <c r="A68" s="235" t="s">
        <v>301</v>
      </c>
      <c r="B68" s="236" t="s">
        <v>370</v>
      </c>
      <c r="C68" s="237">
        <v>500</v>
      </c>
      <c r="D68" s="237">
        <v>0</v>
      </c>
      <c r="E68" s="238">
        <v>35028</v>
      </c>
      <c r="F68" s="238">
        <v>0</v>
      </c>
    </row>
    <row r="69" spans="1:6" ht="18.75">
      <c r="A69" s="239" t="s">
        <v>83</v>
      </c>
      <c r="B69" s="226"/>
      <c r="C69" s="240">
        <f>SUM(C63:C68)+INT(SUM(D63:D68)/100)</f>
        <v>150600</v>
      </c>
      <c r="D69" s="241">
        <f>MOD(SUM(D62:D68),100)</f>
        <v>0</v>
      </c>
      <c r="E69" s="242">
        <f>SUM(E63:E68)+INT(SUM(F63:F68)/100)</f>
        <v>173928</v>
      </c>
      <c r="F69" s="243">
        <f>MOD(SUM(F62:F68),100)</f>
        <v>0</v>
      </c>
    </row>
    <row r="70" spans="1:6" ht="17.25">
      <c r="A70" s="227" t="s">
        <v>302</v>
      </c>
      <c r="B70" s="228" t="s">
        <v>371</v>
      </c>
      <c r="C70" s="229"/>
      <c r="D70" s="229"/>
      <c r="E70" s="230"/>
      <c r="F70" s="230"/>
    </row>
    <row r="71" spans="1:6" ht="17.25">
      <c r="A71" s="235" t="s">
        <v>303</v>
      </c>
      <c r="B71" s="236" t="s">
        <v>372</v>
      </c>
      <c r="C71" s="237"/>
      <c r="D71" s="237"/>
      <c r="E71" s="238"/>
      <c r="F71" s="238"/>
    </row>
    <row r="72" spans="1:6" ht="18.75">
      <c r="A72" s="239" t="s">
        <v>83</v>
      </c>
      <c r="B72" s="226"/>
      <c r="C72" s="240">
        <f>SUM(C71)+INT(SUM(D71)/100)</f>
        <v>0</v>
      </c>
      <c r="D72" s="241">
        <f>MOD(SUM(D71),100)</f>
        <v>0</v>
      </c>
      <c r="E72" s="242">
        <f>SUM(E71)+INT(SUM(F71)/100)</f>
        <v>0</v>
      </c>
      <c r="F72" s="243">
        <f>MOD(SUM(F71),100)</f>
        <v>0</v>
      </c>
    </row>
    <row r="73" spans="1:6" ht="17.25">
      <c r="A73" s="227" t="s">
        <v>304</v>
      </c>
      <c r="B73" s="228" t="s">
        <v>373</v>
      </c>
      <c r="C73" s="229"/>
      <c r="D73" s="229"/>
      <c r="E73" s="230"/>
      <c r="F73" s="230"/>
    </row>
    <row r="74" spans="1:6" ht="17.25">
      <c r="A74" s="245" t="s">
        <v>307</v>
      </c>
      <c r="B74" s="232" t="s">
        <v>374</v>
      </c>
      <c r="C74" s="233"/>
      <c r="D74" s="233"/>
      <c r="E74" s="234"/>
      <c r="F74" s="234"/>
    </row>
    <row r="75" spans="1:6" ht="17.25">
      <c r="A75" s="245" t="s">
        <v>305</v>
      </c>
      <c r="B75" s="232"/>
      <c r="C75" s="233">
        <v>1319863</v>
      </c>
      <c r="D75" s="233">
        <v>0</v>
      </c>
      <c r="E75" s="234">
        <v>1350815</v>
      </c>
      <c r="F75" s="234">
        <v>84</v>
      </c>
    </row>
    <row r="76" spans="1:6" ht="17.25">
      <c r="A76" s="245" t="s">
        <v>306</v>
      </c>
      <c r="B76" s="232"/>
      <c r="C76" s="233">
        <v>3813036</v>
      </c>
      <c r="D76" s="233">
        <v>0</v>
      </c>
      <c r="E76" s="234">
        <v>4608089</v>
      </c>
      <c r="F76" s="234">
        <v>54</v>
      </c>
    </row>
    <row r="77" spans="1:6" ht="17.25">
      <c r="A77" s="245" t="s">
        <v>308</v>
      </c>
      <c r="B77" s="232" t="s">
        <v>375</v>
      </c>
      <c r="C77" s="233">
        <v>35835</v>
      </c>
      <c r="D77" s="233">
        <v>0</v>
      </c>
      <c r="E77" s="234">
        <v>22701</v>
      </c>
      <c r="F77" s="234">
        <v>26</v>
      </c>
    </row>
    <row r="78" spans="1:6" ht="17.25">
      <c r="A78" s="245" t="s">
        <v>309</v>
      </c>
      <c r="B78" s="232" t="s">
        <v>376</v>
      </c>
      <c r="C78" s="233">
        <v>528710</v>
      </c>
      <c r="D78" s="233">
        <v>0</v>
      </c>
      <c r="E78" s="234">
        <v>637103</v>
      </c>
      <c r="F78" s="234">
        <v>94</v>
      </c>
    </row>
    <row r="79" spans="1:6" ht="17.25">
      <c r="A79" s="245" t="s">
        <v>310</v>
      </c>
      <c r="B79" s="232" t="s">
        <v>377</v>
      </c>
      <c r="C79" s="233">
        <v>1020684</v>
      </c>
      <c r="D79" s="233">
        <v>0</v>
      </c>
      <c r="E79" s="234">
        <v>1725533</v>
      </c>
      <c r="F79" s="234">
        <v>77</v>
      </c>
    </row>
    <row r="80" spans="1:6" ht="17.25">
      <c r="A80" s="245" t="s">
        <v>311</v>
      </c>
      <c r="B80" s="232" t="s">
        <v>379</v>
      </c>
      <c r="C80" s="233"/>
      <c r="D80" s="233"/>
      <c r="E80" s="234"/>
      <c r="F80" s="234"/>
    </row>
    <row r="81" spans="1:6" ht="17.25">
      <c r="A81" s="245" t="s">
        <v>312</v>
      </c>
      <c r="B81" s="232" t="s">
        <v>380</v>
      </c>
      <c r="C81" s="233">
        <v>403252</v>
      </c>
      <c r="D81" s="233">
        <v>0</v>
      </c>
      <c r="E81" s="234">
        <v>376181</v>
      </c>
      <c r="F81" s="234">
        <v>0</v>
      </c>
    </row>
    <row r="82" spans="1:6" ht="17.25">
      <c r="A82" s="245" t="s">
        <v>313</v>
      </c>
      <c r="B82" s="232" t="s">
        <v>378</v>
      </c>
      <c r="C82" s="233"/>
      <c r="D82" s="233"/>
      <c r="E82" s="234"/>
      <c r="F82" s="234"/>
    </row>
    <row r="83" spans="1:6" ht="17.25">
      <c r="A83" s="245" t="s">
        <v>314</v>
      </c>
      <c r="B83" s="232" t="s">
        <v>381</v>
      </c>
      <c r="C83" s="233">
        <v>13707</v>
      </c>
      <c r="D83" s="233">
        <v>0</v>
      </c>
      <c r="E83" s="234">
        <v>41524</v>
      </c>
      <c r="F83" s="234">
        <v>23</v>
      </c>
    </row>
    <row r="84" spans="1:6" ht="17.25">
      <c r="A84" s="245" t="s">
        <v>315</v>
      </c>
      <c r="B84" s="232" t="s">
        <v>382</v>
      </c>
      <c r="C84" s="233">
        <v>30419</v>
      </c>
      <c r="D84" s="233">
        <v>0</v>
      </c>
      <c r="E84" s="234">
        <v>25468</v>
      </c>
      <c r="F84" s="234">
        <v>47</v>
      </c>
    </row>
    <row r="85" spans="1:6" ht="17.25">
      <c r="A85" s="246" t="s">
        <v>316</v>
      </c>
      <c r="B85" s="236"/>
      <c r="C85" s="237"/>
      <c r="D85" s="237"/>
      <c r="E85" s="238"/>
      <c r="F85" s="238"/>
    </row>
    <row r="86" spans="1:6" ht="18.75">
      <c r="A86" s="239" t="s">
        <v>83</v>
      </c>
      <c r="B86" s="226"/>
      <c r="C86" s="240">
        <f>SUM(C75:C85)+INT(SUM(D75:D85)/100)</f>
        <v>7165506</v>
      </c>
      <c r="D86" s="241">
        <f>MOD(SUM(D75:D85),100)</f>
        <v>0</v>
      </c>
      <c r="E86" s="242">
        <f>SUM(E75:E85)+INT(SUM(F75:F85)/100)</f>
        <v>8787418</v>
      </c>
      <c r="F86" s="243">
        <f>MOD(SUM(F75:F85),100)</f>
        <v>5</v>
      </c>
    </row>
    <row r="87" spans="1:6" ht="17.25">
      <c r="A87" s="227" t="s">
        <v>317</v>
      </c>
      <c r="B87" s="228"/>
      <c r="C87" s="229"/>
      <c r="D87" s="229"/>
      <c r="E87" s="230"/>
      <c r="F87" s="230"/>
    </row>
    <row r="88" spans="1:6" ht="17.25">
      <c r="A88" s="231" t="s">
        <v>318</v>
      </c>
      <c r="B88" s="232">
        <v>2002</v>
      </c>
      <c r="C88" s="233">
        <v>6611647</v>
      </c>
      <c r="D88" s="233">
        <v>0</v>
      </c>
      <c r="E88" s="234">
        <v>5481131</v>
      </c>
      <c r="F88" s="234">
        <v>3</v>
      </c>
    </row>
    <row r="89" spans="1:6" ht="17.25">
      <c r="A89" s="231" t="s">
        <v>4</v>
      </c>
      <c r="B89" s="232">
        <v>2002</v>
      </c>
      <c r="C89" s="233"/>
      <c r="D89" s="233"/>
      <c r="E89" s="234">
        <v>1129515</v>
      </c>
      <c r="F89" s="234">
        <v>0</v>
      </c>
    </row>
    <row r="90" spans="1:6" ht="17.25">
      <c r="A90" s="231" t="s">
        <v>5</v>
      </c>
      <c r="B90" s="232">
        <v>2002</v>
      </c>
      <c r="C90" s="233"/>
      <c r="D90" s="233"/>
      <c r="E90" s="234">
        <v>72800</v>
      </c>
      <c r="F90" s="234">
        <v>0</v>
      </c>
    </row>
    <row r="91" spans="1:6" ht="17.25">
      <c r="A91" s="231" t="s">
        <v>2</v>
      </c>
      <c r="B91" s="232" t="s">
        <v>383</v>
      </c>
      <c r="C91" s="233"/>
      <c r="D91" s="233"/>
      <c r="E91" s="234">
        <v>2106000</v>
      </c>
      <c r="F91" s="234">
        <v>0</v>
      </c>
    </row>
    <row r="92" spans="1:6" ht="17.25">
      <c r="A92" s="231" t="s">
        <v>3</v>
      </c>
      <c r="B92" s="236" t="s">
        <v>383</v>
      </c>
      <c r="C92" s="237"/>
      <c r="D92" s="237"/>
      <c r="E92" s="238">
        <v>60900</v>
      </c>
      <c r="F92" s="238">
        <v>0</v>
      </c>
    </row>
    <row r="93" spans="1:6" ht="17.25">
      <c r="A93" s="231" t="s">
        <v>449</v>
      </c>
      <c r="B93" s="236" t="s">
        <v>383</v>
      </c>
      <c r="C93" s="237"/>
      <c r="D93" s="237"/>
      <c r="E93" s="238">
        <v>32500</v>
      </c>
      <c r="F93" s="238">
        <v>0</v>
      </c>
    </row>
    <row r="94" spans="1:6" ht="17.25">
      <c r="A94" s="231" t="s">
        <v>485</v>
      </c>
      <c r="B94" s="236" t="s">
        <v>383</v>
      </c>
      <c r="C94" s="237"/>
      <c r="D94" s="237"/>
      <c r="E94" s="238">
        <v>988672</v>
      </c>
      <c r="F94" s="238">
        <v>90</v>
      </c>
    </row>
    <row r="95" spans="1:6" ht="18.75">
      <c r="A95" s="239" t="s">
        <v>83</v>
      </c>
      <c r="B95" s="226"/>
      <c r="C95" s="240">
        <f>SUM(C88:C94)+INT(SUM(D88:D94)/100)</f>
        <v>6611647</v>
      </c>
      <c r="D95" s="241">
        <f>MOD(SUM(D88:D94),100)</f>
        <v>0</v>
      </c>
      <c r="E95" s="242">
        <f>SUM(E88:E94)+INT(SUM(F88:F94)/100)</f>
        <v>9871518</v>
      </c>
      <c r="F95" s="243">
        <f>MOD(SUM(F88:F94),100)</f>
        <v>93</v>
      </c>
    </row>
    <row r="96" spans="1:6" ht="18.75">
      <c r="A96" s="247" t="s">
        <v>196</v>
      </c>
      <c r="B96" s="248"/>
      <c r="C96" s="240">
        <f>SUM(C15,C48,C55,,C60,C69,C72,C86,C95)+INT(SUM(D15,,D48,D55,D60,D69,D72,D86,D95)/100)</f>
        <v>14090721</v>
      </c>
      <c r="D96" s="241">
        <f>MOD(SUM(D15,,D48,D55,D60,D69,D72,D86,D95),100)</f>
        <v>0</v>
      </c>
      <c r="E96" s="242">
        <f>SUM(E15,E48,E55,,E60,E69,E72,E86,E95)+INT(SUM(F15,,F48,F55,F60,F69,F72,F86,F95)/100)</f>
        <v>19007734</v>
      </c>
      <c r="F96" s="243">
        <f>MOD(SUM(F15,,F48,F55,F60,F69,F72,F86,F95),100)</f>
        <v>75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F253"/>
  <sheetViews>
    <sheetView tabSelected="1" zoomScaleSheetLayoutView="100" zoomScalePageLayoutView="0" workbookViewId="0" topLeftCell="A85">
      <selection activeCell="R88" sqref="R88"/>
    </sheetView>
  </sheetViews>
  <sheetFormatPr defaultColWidth="9.00390625" defaultRowHeight="21.75"/>
  <cols>
    <col min="1" max="1" width="3.00390625" style="25" customWidth="1"/>
    <col min="2" max="2" width="46.7109375" style="25" customWidth="1"/>
    <col min="3" max="3" width="20.00390625" style="25" customWidth="1"/>
    <col min="4" max="4" width="8.57421875" style="25" customWidth="1"/>
    <col min="5" max="16384" width="9.00390625" style="25" customWidth="1"/>
  </cols>
  <sheetData>
    <row r="1" ht="5.25" customHeight="1"/>
    <row r="2" spans="1:4" ht="18.75">
      <c r="A2" s="401" t="s">
        <v>13</v>
      </c>
      <c r="B2" s="401"/>
      <c r="C2" s="250" t="s">
        <v>495</v>
      </c>
      <c r="D2" s="250"/>
    </row>
    <row r="3" spans="2:3" ht="18.75">
      <c r="B3" s="401" t="s">
        <v>84</v>
      </c>
      <c r="C3" s="401"/>
    </row>
    <row r="4" spans="2:3" ht="18.75">
      <c r="B4" s="251" t="s">
        <v>106</v>
      </c>
      <c r="C4" s="252">
        <f>SUM(C5:C6)</f>
        <v>41.16</v>
      </c>
    </row>
    <row r="5" spans="2:5" ht="18.75">
      <c r="B5" s="253" t="s">
        <v>85</v>
      </c>
      <c r="C5" s="254">
        <v>0</v>
      </c>
      <c r="D5" s="37"/>
      <c r="E5" s="37"/>
    </row>
    <row r="6" spans="2:5" ht="18.75">
      <c r="B6" s="253" t="s">
        <v>86</v>
      </c>
      <c r="C6" s="254">
        <v>41.16</v>
      </c>
      <c r="D6" s="37"/>
      <c r="E6" s="37"/>
    </row>
    <row r="7" spans="2:5" ht="18.75">
      <c r="B7" s="251" t="s">
        <v>105</v>
      </c>
      <c r="C7" s="255">
        <f>SUM(C8:C15)</f>
        <v>1500</v>
      </c>
      <c r="E7" s="256"/>
    </row>
    <row r="8" spans="2:3" ht="18.75">
      <c r="B8" s="253" t="s">
        <v>407</v>
      </c>
      <c r="C8" s="254">
        <v>0</v>
      </c>
    </row>
    <row r="9" spans="2:3" ht="18.75">
      <c r="B9" s="253" t="s">
        <v>157</v>
      </c>
      <c r="C9" s="254">
        <v>0</v>
      </c>
    </row>
    <row r="10" spans="2:3" ht="18.75">
      <c r="B10" s="253" t="s">
        <v>158</v>
      </c>
      <c r="C10" s="254">
        <v>0</v>
      </c>
    </row>
    <row r="11" spans="2:3" ht="18.75">
      <c r="B11" s="253" t="s">
        <v>174</v>
      </c>
      <c r="C11" s="254">
        <v>0</v>
      </c>
    </row>
    <row r="12" spans="2:3" ht="18.75">
      <c r="B12" s="253" t="s">
        <v>97</v>
      </c>
      <c r="C12" s="254">
        <v>0</v>
      </c>
    </row>
    <row r="13" spans="2:3" ht="18.75">
      <c r="B13" s="253" t="s">
        <v>188</v>
      </c>
      <c r="C13" s="254">
        <v>0</v>
      </c>
    </row>
    <row r="14" spans="2:3" ht="18.75">
      <c r="B14" s="253" t="s">
        <v>234</v>
      </c>
      <c r="C14" s="254">
        <v>0</v>
      </c>
    </row>
    <row r="15" spans="2:3" ht="18.75">
      <c r="B15" s="253" t="s">
        <v>441</v>
      </c>
      <c r="C15" s="254">
        <v>1500</v>
      </c>
    </row>
    <row r="16" spans="2:3" ht="18.75">
      <c r="B16" s="251" t="s">
        <v>108</v>
      </c>
      <c r="C16" s="255">
        <f>SUM(C17)</f>
        <v>4824.01</v>
      </c>
    </row>
    <row r="17" spans="2:3" ht="18.75">
      <c r="B17" s="253" t="s">
        <v>87</v>
      </c>
      <c r="C17" s="254">
        <v>4824.01</v>
      </c>
    </row>
    <row r="18" spans="2:3" ht="18.75">
      <c r="B18" s="251" t="s">
        <v>109</v>
      </c>
      <c r="C18" s="255">
        <f>SUM(C19:C20)</f>
        <v>0</v>
      </c>
    </row>
    <row r="19" spans="2:3" ht="23.25" customHeight="1">
      <c r="B19" s="253" t="s">
        <v>98</v>
      </c>
      <c r="C19" s="254">
        <v>0</v>
      </c>
    </row>
    <row r="20" spans="2:3" ht="23.25" customHeight="1">
      <c r="B20" s="253" t="s">
        <v>159</v>
      </c>
      <c r="C20" s="254">
        <v>0</v>
      </c>
    </row>
    <row r="21" spans="2:3" ht="18.75">
      <c r="B21" s="251" t="s">
        <v>107</v>
      </c>
      <c r="C21" s="257">
        <f>SUM(C22:C30)</f>
        <v>2127211.17</v>
      </c>
    </row>
    <row r="22" spans="2:3" ht="22.5" customHeight="1">
      <c r="B22" s="253" t="s">
        <v>72</v>
      </c>
      <c r="C22" s="254">
        <v>1641960.15</v>
      </c>
    </row>
    <row r="23" spans="2:3" ht="18.75">
      <c r="B23" s="253" t="s">
        <v>88</v>
      </c>
      <c r="C23" s="258">
        <v>217007.85</v>
      </c>
    </row>
    <row r="24" spans="2:3" ht="18.75">
      <c r="B24" s="253" t="s">
        <v>99</v>
      </c>
      <c r="C24" s="258">
        <v>5357.88</v>
      </c>
    </row>
    <row r="25" spans="2:3" ht="18.75">
      <c r="B25" s="253" t="s">
        <v>89</v>
      </c>
      <c r="C25" s="258">
        <v>53656.26</v>
      </c>
    </row>
    <row r="26" spans="2:3" ht="18.75">
      <c r="B26" s="253" t="s">
        <v>90</v>
      </c>
      <c r="C26" s="258">
        <v>151942.03</v>
      </c>
    </row>
    <row r="27" spans="2:3" ht="18.75">
      <c r="B27" s="253" t="s">
        <v>100</v>
      </c>
      <c r="C27" s="254">
        <v>0</v>
      </c>
    </row>
    <row r="28" spans="2:3" ht="18.75">
      <c r="B28" s="253" t="s">
        <v>101</v>
      </c>
      <c r="C28" s="259">
        <v>0</v>
      </c>
    </row>
    <row r="29" spans="2:3" ht="18.75">
      <c r="B29" s="253" t="s">
        <v>91</v>
      </c>
      <c r="C29" s="254">
        <v>57287</v>
      </c>
    </row>
    <row r="30" spans="2:3" ht="18.75">
      <c r="B30" s="253" t="s">
        <v>183</v>
      </c>
      <c r="C30" s="259">
        <v>0</v>
      </c>
    </row>
    <row r="31" spans="2:3" ht="18.75">
      <c r="B31" s="251" t="s">
        <v>404</v>
      </c>
      <c r="C31" s="255">
        <f>SUM(C32)</f>
        <v>0</v>
      </c>
    </row>
    <row r="32" spans="2:3" ht="18.75">
      <c r="B32" s="253" t="s">
        <v>176</v>
      </c>
      <c r="C32" s="254">
        <v>0</v>
      </c>
    </row>
    <row r="33" spans="2:3" ht="18.75">
      <c r="B33" s="251" t="s">
        <v>6</v>
      </c>
      <c r="C33" s="255">
        <v>0</v>
      </c>
    </row>
    <row r="34" spans="2:3" ht="18.75">
      <c r="B34" s="251" t="s">
        <v>465</v>
      </c>
      <c r="C34" s="255">
        <v>0</v>
      </c>
    </row>
    <row r="35" spans="2:3" ht="18.75">
      <c r="B35" s="251" t="s">
        <v>405</v>
      </c>
      <c r="C35" s="255">
        <f>SUM(C36:C38)</f>
        <v>0</v>
      </c>
    </row>
    <row r="36" spans="2:3" ht="18.75">
      <c r="B36" s="253" t="s">
        <v>484</v>
      </c>
      <c r="C36" s="254">
        <v>0</v>
      </c>
    </row>
    <row r="37" spans="2:3" ht="18.75">
      <c r="B37" s="253" t="s">
        <v>389</v>
      </c>
      <c r="C37" s="254">
        <v>0</v>
      </c>
    </row>
    <row r="38" spans="2:3" ht="18.75">
      <c r="B38" s="253" t="s">
        <v>450</v>
      </c>
      <c r="C38" s="260">
        <v>0</v>
      </c>
    </row>
    <row r="39" ht="19.5" thickBot="1">
      <c r="C39" s="261">
        <f>SUM(C4,C7,C16,C18,C21,C31,C35,C34)</f>
        <v>2133576.34</v>
      </c>
    </row>
    <row r="40" spans="2:3" ht="19.5" thickTop="1">
      <c r="B40" s="95"/>
      <c r="C40" s="262"/>
    </row>
    <row r="41" spans="2:3" ht="18.75">
      <c r="B41" s="95"/>
      <c r="C41" s="262"/>
    </row>
    <row r="42" spans="2:3" ht="18.75">
      <c r="B42" s="95"/>
      <c r="C42" s="262"/>
    </row>
    <row r="43" spans="2:3" ht="18.75">
      <c r="B43" s="95"/>
      <c r="C43" s="262"/>
    </row>
    <row r="44" spans="2:3" ht="18.75">
      <c r="B44" s="95"/>
      <c r="C44" s="262"/>
    </row>
    <row r="45" spans="1:4" ht="18.75">
      <c r="A45" s="401" t="s">
        <v>12</v>
      </c>
      <c r="B45" s="401"/>
      <c r="C45" s="250" t="str">
        <f>C2</f>
        <v>ณ  วันที่  30  กันยายน   2553</v>
      </c>
      <c r="D45" s="250"/>
    </row>
    <row r="46" spans="2:3" ht="18.75">
      <c r="B46" s="401" t="s">
        <v>92</v>
      </c>
      <c r="C46" s="401"/>
    </row>
    <row r="47" ht="18.75">
      <c r="C47" s="37"/>
    </row>
    <row r="48" spans="2:3" ht="18.75">
      <c r="B48" s="253" t="s">
        <v>199</v>
      </c>
      <c r="C48" s="259">
        <v>0</v>
      </c>
    </row>
    <row r="49" spans="2:3" ht="18.75">
      <c r="B49" s="253" t="s">
        <v>93</v>
      </c>
      <c r="C49" s="259">
        <v>15406.95</v>
      </c>
    </row>
    <row r="50" spans="2:3" ht="18.75">
      <c r="B50" s="253" t="s">
        <v>103</v>
      </c>
      <c r="C50" s="259">
        <v>2.31</v>
      </c>
    </row>
    <row r="51" spans="2:3" ht="18.75">
      <c r="B51" s="253" t="s">
        <v>104</v>
      </c>
      <c r="C51" s="259">
        <v>2.78</v>
      </c>
    </row>
    <row r="52" spans="2:3" ht="18.75">
      <c r="B52" s="253" t="s">
        <v>111</v>
      </c>
      <c r="C52" s="259">
        <v>66850</v>
      </c>
    </row>
    <row r="53" spans="2:3" ht="18.75">
      <c r="B53" s="253" t="s">
        <v>95</v>
      </c>
      <c r="C53" s="259">
        <v>1193.51</v>
      </c>
    </row>
    <row r="54" spans="2:3" ht="18.75">
      <c r="B54" s="253" t="s">
        <v>442</v>
      </c>
      <c r="C54" s="259">
        <v>0</v>
      </c>
    </row>
    <row r="55" spans="2:3" ht="18.75">
      <c r="B55" s="253" t="s">
        <v>474</v>
      </c>
      <c r="C55" s="259">
        <v>20622</v>
      </c>
    </row>
    <row r="56" spans="2:3" ht="19.5" thickBot="1">
      <c r="B56" s="25" t="s">
        <v>646</v>
      </c>
      <c r="C56" s="263">
        <f>SUM(C48:C55)</f>
        <v>104077.55</v>
      </c>
    </row>
    <row r="57" ht="19.5" thickTop="1">
      <c r="C57" s="264"/>
    </row>
    <row r="58" ht="18.75">
      <c r="C58" s="264"/>
    </row>
    <row r="59" ht="18.75">
      <c r="C59" s="264"/>
    </row>
    <row r="60" ht="18.75">
      <c r="C60" s="264"/>
    </row>
    <row r="61" ht="18.75">
      <c r="C61" s="264"/>
    </row>
    <row r="62" spans="1:4" ht="18.75">
      <c r="A62" s="401" t="s">
        <v>11</v>
      </c>
      <c r="B62" s="401"/>
      <c r="C62" s="250" t="str">
        <f>C2</f>
        <v>ณ  วันที่  30  กันยายน   2553</v>
      </c>
      <c r="D62" s="250"/>
    </row>
    <row r="63" spans="2:3" ht="18.75">
      <c r="B63" s="401" t="s">
        <v>92</v>
      </c>
      <c r="C63" s="401"/>
    </row>
    <row r="64" ht="18.75">
      <c r="C64" s="37"/>
    </row>
    <row r="65" spans="2:3" ht="18.75">
      <c r="B65" s="253" t="s">
        <v>102</v>
      </c>
      <c r="C65" s="259">
        <v>6643.47</v>
      </c>
    </row>
    <row r="66" spans="2:3" ht="18.75">
      <c r="B66" s="253" t="s">
        <v>17</v>
      </c>
      <c r="C66" s="259">
        <v>0</v>
      </c>
    </row>
    <row r="67" spans="2:3" ht="18.75">
      <c r="B67" s="253" t="s">
        <v>18</v>
      </c>
      <c r="C67" s="259">
        <v>0</v>
      </c>
    </row>
    <row r="68" spans="2:3" ht="18.75">
      <c r="B68" s="253" t="s">
        <v>94</v>
      </c>
      <c r="C68" s="259">
        <v>0</v>
      </c>
    </row>
    <row r="69" spans="2:3" ht="18.75">
      <c r="B69" s="253" t="s">
        <v>95</v>
      </c>
      <c r="C69" s="259">
        <v>0</v>
      </c>
    </row>
    <row r="70" spans="2:3" ht="19.5" thickBot="1">
      <c r="B70" s="25" t="s">
        <v>647</v>
      </c>
      <c r="C70" s="263">
        <f>SUM(C65:C69)</f>
        <v>6643.47</v>
      </c>
    </row>
    <row r="71" ht="19.5" thickTop="1">
      <c r="C71" s="264"/>
    </row>
    <row r="72" ht="18.75">
      <c r="C72" s="264"/>
    </row>
    <row r="73" ht="18.75">
      <c r="C73" s="264"/>
    </row>
    <row r="74" ht="18.75">
      <c r="C74" s="264"/>
    </row>
    <row r="75" ht="18.75">
      <c r="C75" s="264"/>
    </row>
    <row r="76" ht="18.75">
      <c r="C76" s="264"/>
    </row>
    <row r="77" ht="18.75">
      <c r="C77" s="264"/>
    </row>
    <row r="78" ht="18.75">
      <c r="C78" s="264"/>
    </row>
    <row r="79" ht="18.75">
      <c r="C79" s="264"/>
    </row>
    <row r="80" ht="18.75">
      <c r="C80" s="264"/>
    </row>
    <row r="81" ht="18.75">
      <c r="C81" s="264"/>
    </row>
    <row r="82" ht="18.75">
      <c r="C82" s="264"/>
    </row>
    <row r="83" ht="18.75">
      <c r="C83" s="264"/>
    </row>
    <row r="84" ht="18.75">
      <c r="C84" s="264"/>
    </row>
    <row r="85" ht="18.75">
      <c r="C85" s="264"/>
    </row>
    <row r="86" ht="18.75">
      <c r="C86" s="264"/>
    </row>
    <row r="87" ht="18.75">
      <c r="C87" s="264"/>
    </row>
    <row r="88" ht="18.75">
      <c r="C88" s="264"/>
    </row>
    <row r="89" spans="1:4" ht="18.75">
      <c r="A89" s="401" t="s">
        <v>10</v>
      </c>
      <c r="B89" s="401"/>
      <c r="C89" s="250" t="str">
        <f>C2</f>
        <v>ณ  วันที่  30  กันยายน   2553</v>
      </c>
      <c r="D89" s="250"/>
    </row>
    <row r="90" spans="2:3" ht="18.75">
      <c r="B90" s="401" t="s">
        <v>92</v>
      </c>
      <c r="C90" s="401"/>
    </row>
    <row r="91" ht="18.75">
      <c r="C91" s="37"/>
    </row>
    <row r="92" spans="2:3" ht="18.75">
      <c r="B92" s="253" t="s">
        <v>96</v>
      </c>
      <c r="C92" s="258">
        <v>15406.95</v>
      </c>
    </row>
    <row r="93" spans="2:6" ht="18.75">
      <c r="B93" s="253" t="s">
        <v>94</v>
      </c>
      <c r="C93" s="258">
        <v>407521</v>
      </c>
      <c r="F93" s="25" t="s">
        <v>25</v>
      </c>
    </row>
    <row r="94" spans="2:3" ht="18.75">
      <c r="B94" s="253" t="s">
        <v>112</v>
      </c>
      <c r="C94" s="258">
        <v>0</v>
      </c>
    </row>
    <row r="95" spans="2:3" ht="18.75">
      <c r="B95" s="253" t="s">
        <v>113</v>
      </c>
      <c r="C95" s="258">
        <v>3534.63</v>
      </c>
    </row>
    <row r="96" spans="2:3" ht="18.75">
      <c r="B96" s="253" t="s">
        <v>114</v>
      </c>
      <c r="C96" s="258">
        <v>4241.56</v>
      </c>
    </row>
    <row r="97" spans="2:3" ht="18.75">
      <c r="B97" s="253" t="s">
        <v>442</v>
      </c>
      <c r="C97" s="259">
        <v>53500</v>
      </c>
    </row>
    <row r="98" spans="2:3" ht="18.75">
      <c r="B98" s="253" t="s">
        <v>474</v>
      </c>
      <c r="C98" s="259">
        <v>28100</v>
      </c>
    </row>
    <row r="99" spans="2:3" ht="19.5" thickBot="1">
      <c r="B99" s="25" t="s">
        <v>648</v>
      </c>
      <c r="C99" s="263">
        <f>SUM(C92:C98)</f>
        <v>512304.14</v>
      </c>
    </row>
    <row r="100" ht="19.5" thickTop="1">
      <c r="C100" s="37"/>
    </row>
    <row r="101" spans="2:3" ht="18.75">
      <c r="B101" s="41" t="s">
        <v>95</v>
      </c>
      <c r="C101" s="265">
        <v>780673.06</v>
      </c>
    </row>
    <row r="102" ht="18.75">
      <c r="C102" s="37"/>
    </row>
    <row r="103" ht="18.75">
      <c r="C103" s="37"/>
    </row>
    <row r="104" ht="18.75">
      <c r="C104" s="37"/>
    </row>
    <row r="105" ht="18.75">
      <c r="C105" s="37"/>
    </row>
    <row r="106" ht="18.75">
      <c r="C106" s="37"/>
    </row>
    <row r="107" ht="18.75">
      <c r="C107" s="37"/>
    </row>
    <row r="108" ht="18.75">
      <c r="C108" s="37"/>
    </row>
    <row r="109" ht="18.75">
      <c r="C109" s="37"/>
    </row>
    <row r="110" ht="18.75">
      <c r="C110" s="37"/>
    </row>
    <row r="111" ht="18.75">
      <c r="C111" s="37"/>
    </row>
    <row r="112" ht="18.75">
      <c r="C112" s="37"/>
    </row>
    <row r="113" ht="18.75">
      <c r="C113" s="37"/>
    </row>
    <row r="114" ht="18.75">
      <c r="C114" s="37"/>
    </row>
    <row r="115" ht="18.75">
      <c r="C115" s="37"/>
    </row>
    <row r="116" ht="18.75">
      <c r="C116" s="37"/>
    </row>
    <row r="117" ht="18.75">
      <c r="C117" s="37"/>
    </row>
    <row r="118" ht="18.75">
      <c r="C118" s="37"/>
    </row>
    <row r="119" ht="18.75">
      <c r="C119" s="37"/>
    </row>
    <row r="120" ht="18.75">
      <c r="C120" s="37"/>
    </row>
    <row r="121" ht="18.75">
      <c r="C121" s="37"/>
    </row>
    <row r="122" ht="18.75">
      <c r="C122" s="37"/>
    </row>
    <row r="123" ht="18.75">
      <c r="C123" s="37"/>
    </row>
    <row r="124" ht="18.75">
      <c r="C124" s="37"/>
    </row>
    <row r="125" ht="18.75">
      <c r="C125" s="205"/>
    </row>
    <row r="126" ht="18.75">
      <c r="C126" s="205"/>
    </row>
    <row r="127" ht="18.75">
      <c r="C127" s="205"/>
    </row>
    <row r="128" ht="18.75">
      <c r="C128" s="205"/>
    </row>
    <row r="129" ht="18.75">
      <c r="C129" s="205"/>
    </row>
    <row r="130" ht="18.75">
      <c r="C130" s="205"/>
    </row>
    <row r="131" ht="18.75">
      <c r="C131" s="205"/>
    </row>
    <row r="132" ht="18.75">
      <c r="C132" s="205"/>
    </row>
    <row r="133" ht="18.75">
      <c r="C133" s="205"/>
    </row>
    <row r="134" ht="18.75">
      <c r="C134" s="205"/>
    </row>
    <row r="135" ht="18.75">
      <c r="C135" s="205"/>
    </row>
    <row r="136" ht="18.75">
      <c r="C136" s="205"/>
    </row>
    <row r="137" ht="18.75">
      <c r="C137" s="205"/>
    </row>
    <row r="138" ht="18.75">
      <c r="C138" s="205"/>
    </row>
    <row r="139" ht="18.75">
      <c r="C139" s="205"/>
    </row>
    <row r="140" ht="18.75">
      <c r="C140" s="205"/>
    </row>
    <row r="141" ht="18.75">
      <c r="C141" s="205"/>
    </row>
    <row r="142" ht="18.75">
      <c r="C142" s="205"/>
    </row>
    <row r="143" ht="18.75">
      <c r="C143" s="205"/>
    </row>
    <row r="144" ht="18.75">
      <c r="C144" s="205"/>
    </row>
    <row r="145" ht="18.75">
      <c r="C145" s="205"/>
    </row>
    <row r="146" ht="18.75">
      <c r="C146" s="205"/>
    </row>
    <row r="147" ht="18.75">
      <c r="C147" s="205"/>
    </row>
    <row r="148" ht="18.75">
      <c r="C148" s="205"/>
    </row>
    <row r="149" ht="18.75">
      <c r="C149" s="205"/>
    </row>
    <row r="150" ht="18.75">
      <c r="C150" s="205"/>
    </row>
    <row r="151" ht="18.75">
      <c r="C151" s="205"/>
    </row>
    <row r="152" ht="18.75">
      <c r="C152" s="205"/>
    </row>
    <row r="153" ht="18.75">
      <c r="C153" s="205"/>
    </row>
    <row r="154" ht="18.75">
      <c r="C154" s="205"/>
    </row>
    <row r="155" ht="18.75">
      <c r="C155" s="205"/>
    </row>
    <row r="156" ht="18.75">
      <c r="C156" s="205"/>
    </row>
    <row r="157" ht="18.75">
      <c r="C157" s="205"/>
    </row>
    <row r="158" ht="18.75">
      <c r="C158" s="205"/>
    </row>
    <row r="159" ht="18.75">
      <c r="C159" s="205"/>
    </row>
    <row r="160" ht="18.75">
      <c r="C160" s="205"/>
    </row>
    <row r="161" ht="18.75">
      <c r="C161" s="205"/>
    </row>
    <row r="162" ht="18.75">
      <c r="C162" s="205"/>
    </row>
    <row r="163" ht="18.75">
      <c r="C163" s="205"/>
    </row>
    <row r="164" ht="18.75">
      <c r="C164" s="205"/>
    </row>
    <row r="165" ht="18.75">
      <c r="C165" s="205"/>
    </row>
    <row r="166" ht="18.75">
      <c r="C166" s="205"/>
    </row>
    <row r="167" ht="18.75">
      <c r="C167" s="205"/>
    </row>
    <row r="168" ht="18.75">
      <c r="C168" s="205"/>
    </row>
    <row r="169" ht="18.75">
      <c r="C169" s="205"/>
    </row>
    <row r="170" ht="18.75">
      <c r="C170" s="205"/>
    </row>
    <row r="171" ht="18.75">
      <c r="C171" s="205"/>
    </row>
    <row r="172" ht="18.75">
      <c r="C172" s="205"/>
    </row>
    <row r="173" ht="18.75">
      <c r="C173" s="205"/>
    </row>
    <row r="174" ht="18.75">
      <c r="C174" s="205"/>
    </row>
    <row r="175" ht="18.75">
      <c r="C175" s="205"/>
    </row>
    <row r="176" ht="18.75">
      <c r="C176" s="205"/>
    </row>
    <row r="177" ht="18.75">
      <c r="C177" s="205"/>
    </row>
    <row r="178" ht="18.75">
      <c r="C178" s="205"/>
    </row>
    <row r="179" ht="18.75">
      <c r="C179" s="205"/>
    </row>
    <row r="180" ht="18.75">
      <c r="C180" s="205"/>
    </row>
    <row r="181" ht="18.75">
      <c r="C181" s="205"/>
    </row>
    <row r="182" ht="18.75">
      <c r="C182" s="205"/>
    </row>
    <row r="183" ht="18.75">
      <c r="C183" s="205"/>
    </row>
    <row r="184" ht="18.75">
      <c r="C184" s="205"/>
    </row>
    <row r="185" ht="18.75">
      <c r="C185" s="205"/>
    </row>
    <row r="186" ht="18.75">
      <c r="C186" s="205"/>
    </row>
    <row r="187" ht="18.75">
      <c r="C187" s="205"/>
    </row>
    <row r="188" ht="18.75">
      <c r="C188" s="205"/>
    </row>
    <row r="189" ht="18.75">
      <c r="C189" s="205"/>
    </row>
    <row r="190" ht="18.75">
      <c r="C190" s="205"/>
    </row>
    <row r="191" ht="18.75">
      <c r="C191" s="205"/>
    </row>
    <row r="192" ht="18.75">
      <c r="C192" s="205"/>
    </row>
    <row r="193" ht="18.75">
      <c r="C193" s="205"/>
    </row>
    <row r="194" ht="18.75">
      <c r="C194" s="205"/>
    </row>
    <row r="195" ht="18.75">
      <c r="C195" s="205"/>
    </row>
    <row r="196" ht="18.75">
      <c r="C196" s="205"/>
    </row>
    <row r="197" ht="18.75">
      <c r="C197" s="205"/>
    </row>
    <row r="198" ht="18.75">
      <c r="C198" s="205"/>
    </row>
    <row r="199" ht="18.75">
      <c r="C199" s="205"/>
    </row>
    <row r="200" ht="18.75">
      <c r="C200" s="205"/>
    </row>
    <row r="201" ht="18.75">
      <c r="C201" s="205"/>
    </row>
    <row r="202" ht="18.75">
      <c r="C202" s="205"/>
    </row>
    <row r="203" ht="18.75">
      <c r="C203" s="205"/>
    </row>
    <row r="204" ht="18.75">
      <c r="C204" s="205"/>
    </row>
    <row r="205" ht="18.75">
      <c r="C205" s="205"/>
    </row>
    <row r="206" ht="18.75">
      <c r="C206" s="205"/>
    </row>
    <row r="207" ht="18.75">
      <c r="C207" s="205"/>
    </row>
    <row r="208" ht="18.75">
      <c r="C208" s="205"/>
    </row>
    <row r="209" ht="18.75">
      <c r="C209" s="205"/>
    </row>
    <row r="210" ht="18.75">
      <c r="C210" s="205"/>
    </row>
    <row r="211" ht="18.75">
      <c r="C211" s="205"/>
    </row>
    <row r="212" ht="18.75">
      <c r="C212" s="205"/>
    </row>
    <row r="213" ht="18.75">
      <c r="C213" s="205"/>
    </row>
    <row r="214" ht="18.75">
      <c r="C214" s="205"/>
    </row>
    <row r="215" ht="18.75">
      <c r="C215" s="205"/>
    </row>
    <row r="216" ht="18.75">
      <c r="C216" s="205"/>
    </row>
    <row r="217" ht="18.75">
      <c r="C217" s="205"/>
    </row>
    <row r="218" ht="18.75">
      <c r="C218" s="205"/>
    </row>
    <row r="219" ht="18.75">
      <c r="C219" s="205"/>
    </row>
    <row r="220" ht="18.75">
      <c r="C220" s="205"/>
    </row>
    <row r="221" ht="18.75">
      <c r="C221" s="205"/>
    </row>
    <row r="222" ht="18.75">
      <c r="C222" s="205"/>
    </row>
    <row r="223" ht="18.75">
      <c r="C223" s="205"/>
    </row>
    <row r="224" ht="18.75">
      <c r="C224" s="205"/>
    </row>
    <row r="225" ht="18.75">
      <c r="C225" s="205"/>
    </row>
    <row r="226" ht="18.75">
      <c r="C226" s="205"/>
    </row>
    <row r="227" ht="18.75">
      <c r="C227" s="205"/>
    </row>
    <row r="228" ht="18.75">
      <c r="C228" s="205"/>
    </row>
    <row r="229" ht="18.75">
      <c r="C229" s="205"/>
    </row>
    <row r="230" ht="18.75">
      <c r="C230" s="205"/>
    </row>
    <row r="231" ht="18.75">
      <c r="C231" s="205"/>
    </row>
    <row r="232" ht="18.75">
      <c r="C232" s="205"/>
    </row>
    <row r="233" ht="18.75">
      <c r="C233" s="205"/>
    </row>
    <row r="234" ht="18.75">
      <c r="C234" s="205"/>
    </row>
    <row r="235" ht="18.75">
      <c r="C235" s="205"/>
    </row>
    <row r="236" ht="18.75">
      <c r="C236" s="205"/>
    </row>
    <row r="237" ht="18.75">
      <c r="C237" s="205"/>
    </row>
    <row r="238" ht="18.75">
      <c r="C238" s="205"/>
    </row>
    <row r="239" ht="18.75">
      <c r="C239" s="205"/>
    </row>
    <row r="240" ht="18.75">
      <c r="C240" s="205"/>
    </row>
    <row r="241" ht="18.75">
      <c r="C241" s="205"/>
    </row>
    <row r="242" ht="18.75">
      <c r="C242" s="205"/>
    </row>
    <row r="243" ht="18.75">
      <c r="C243" s="205"/>
    </row>
    <row r="244" ht="18.75">
      <c r="C244" s="205"/>
    </row>
    <row r="245" ht="18.75">
      <c r="C245" s="205"/>
    </row>
    <row r="246" ht="18.75">
      <c r="C246" s="205"/>
    </row>
    <row r="247" ht="18.75">
      <c r="C247" s="205"/>
    </row>
    <row r="248" ht="18.75">
      <c r="C248" s="205"/>
    </row>
    <row r="249" ht="18.75">
      <c r="C249" s="205"/>
    </row>
    <row r="250" ht="18.75">
      <c r="C250" s="205"/>
    </row>
    <row r="251" ht="18.75">
      <c r="C251" s="205"/>
    </row>
    <row r="252" ht="18.75">
      <c r="C252" s="205"/>
    </row>
    <row r="253" ht="18.75">
      <c r="C253" s="205"/>
    </row>
  </sheetData>
  <sheetProtection/>
  <mergeCells count="8">
    <mergeCell ref="A2:B2"/>
    <mergeCell ref="A45:B45"/>
    <mergeCell ref="B63:C63"/>
    <mergeCell ref="B90:C90"/>
    <mergeCell ref="A62:B62"/>
    <mergeCell ref="A89:B89"/>
    <mergeCell ref="B3:C3"/>
    <mergeCell ref="B46:C46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K18" sqref="K18"/>
    </sheetView>
  </sheetViews>
  <sheetFormatPr defaultColWidth="9.140625" defaultRowHeight="21.75"/>
  <cols>
    <col min="1" max="1" width="7.7109375" style="25" customWidth="1"/>
    <col min="2" max="2" width="11.421875" style="25" customWidth="1"/>
    <col min="3" max="3" width="9.140625" style="25" customWidth="1"/>
    <col min="4" max="4" width="11.57421875" style="37" customWidth="1"/>
    <col min="5" max="5" width="13.57421875" style="25" customWidth="1"/>
    <col min="6" max="7" width="9.140625" style="25" customWidth="1"/>
    <col min="8" max="8" width="14.28125" style="37" customWidth="1"/>
    <col min="9" max="9" width="9.140625" style="25" customWidth="1"/>
    <col min="10" max="10" width="20.8515625" style="25" customWidth="1"/>
    <col min="11" max="16384" width="9.140625" style="25" customWidth="1"/>
  </cols>
  <sheetData>
    <row r="1" spans="1:11" ht="23.25">
      <c r="A1" s="366" t="s">
        <v>136</v>
      </c>
      <c r="B1" s="366"/>
      <c r="C1" s="366"/>
      <c r="D1" s="366"/>
      <c r="E1" s="366"/>
      <c r="F1" s="366"/>
      <c r="G1" s="366"/>
      <c r="H1" s="366"/>
      <c r="I1" s="366"/>
      <c r="J1" s="366"/>
      <c r="K1" s="250"/>
    </row>
    <row r="2" spans="1:11" ht="23.25">
      <c r="A2" s="366" t="s">
        <v>391</v>
      </c>
      <c r="B2" s="366"/>
      <c r="C2" s="366"/>
      <c r="D2" s="366"/>
      <c r="E2" s="366"/>
      <c r="F2" s="366"/>
      <c r="G2" s="366"/>
      <c r="H2" s="366"/>
      <c r="I2" s="366"/>
      <c r="J2" s="366"/>
      <c r="K2" s="250"/>
    </row>
    <row r="3" spans="1:11" ht="23.25">
      <c r="A3" s="366" t="s">
        <v>533</v>
      </c>
      <c r="B3" s="366"/>
      <c r="C3" s="366"/>
      <c r="D3" s="366"/>
      <c r="E3" s="366"/>
      <c r="F3" s="366"/>
      <c r="G3" s="366"/>
      <c r="H3" s="366"/>
      <c r="I3" s="366"/>
      <c r="J3" s="366"/>
      <c r="K3" s="250"/>
    </row>
    <row r="5" spans="1:8" ht="18.75">
      <c r="A5" s="95" t="s">
        <v>392</v>
      </c>
      <c r="B5" s="29"/>
      <c r="C5" s="29"/>
      <c r="D5" s="29"/>
      <c r="E5" s="48" t="s">
        <v>40</v>
      </c>
      <c r="F5" s="29"/>
      <c r="G5" s="29"/>
      <c r="H5" s="262" t="s">
        <v>393</v>
      </c>
    </row>
    <row r="6" spans="2:8" ht="18.75">
      <c r="B6" s="266" t="s">
        <v>394</v>
      </c>
      <c r="C6" s="266"/>
      <c r="D6" s="267"/>
      <c r="E6" s="267">
        <f>หมายเหตุประกอบงบ!C4+หมายเหตุประกอบงบ!C7+หมายเหตุประกอบงบ!C16+หมายเหตุประกอบงบ!C18+หมายเหตุประกอบงบ!C21</f>
        <v>2133576.34</v>
      </c>
      <c r="F6" s="266"/>
      <c r="G6" s="266"/>
      <c r="H6" s="267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9136215.82</v>
      </c>
    </row>
    <row r="7" spans="2:8" ht="18.75">
      <c r="B7" s="268" t="s">
        <v>395</v>
      </c>
      <c r="C7" s="268"/>
      <c r="D7" s="269"/>
      <c r="E7" s="269">
        <f>หมายเหตุประกอบงบ!C56</f>
        <v>104077.55</v>
      </c>
      <c r="F7" s="268"/>
      <c r="G7" s="268"/>
      <c r="H7" s="269">
        <f>'รายงานรับ-จ่ายเงินสด (3)'!C27</f>
        <v>417037.55</v>
      </c>
    </row>
    <row r="8" spans="2:8" ht="18.75">
      <c r="B8" s="268" t="s">
        <v>396</v>
      </c>
      <c r="C8" s="268"/>
      <c r="D8" s="269"/>
      <c r="E8" s="269">
        <f>'รายงานรับ-จ่ายเงินสด (3)'!F23</f>
        <v>0</v>
      </c>
      <c r="F8" s="268"/>
      <c r="G8" s="268"/>
      <c r="H8" s="269">
        <f>'รายงานรับ-จ่ายเงินสด (3)'!C23</f>
        <v>3188072.9</v>
      </c>
    </row>
    <row r="9" spans="2:8" ht="18.75">
      <c r="B9" s="268" t="s">
        <v>397</v>
      </c>
      <c r="C9" s="268"/>
      <c r="D9" s="269"/>
      <c r="E9" s="269">
        <f>หมายเหตุประกอบงบ!C31</f>
        <v>0</v>
      </c>
      <c r="F9" s="268"/>
      <c r="G9" s="268"/>
      <c r="H9" s="269">
        <f>'รายงานรับ-จ่ายเงินสด (3)'!C19</f>
        <v>5481131.03</v>
      </c>
    </row>
    <row r="10" spans="2:8" ht="18.75">
      <c r="B10" s="268" t="s">
        <v>476</v>
      </c>
      <c r="C10" s="268"/>
      <c r="D10" s="269"/>
      <c r="E10" s="269">
        <f>'รายงานรับ-จ่ายเงินสด (3)'!F21</f>
        <v>0</v>
      </c>
      <c r="F10" s="268"/>
      <c r="G10" s="268"/>
      <c r="H10" s="269">
        <f>'รายงานรับ-จ่ายเงินสด (3)'!C21</f>
        <v>1129515</v>
      </c>
    </row>
    <row r="11" spans="2:8" ht="18.75">
      <c r="B11" s="268" t="s">
        <v>477</v>
      </c>
      <c r="C11" s="268"/>
      <c r="D11" s="269"/>
      <c r="E11" s="269">
        <f>'รายงานรับ-จ่ายเงินสด (3)'!F22</f>
        <v>0</v>
      </c>
      <c r="F11" s="268"/>
      <c r="G11" s="268"/>
      <c r="H11" s="269">
        <f>'รายงานรับ-จ่ายเงินสด (3)'!C22</f>
        <v>72800</v>
      </c>
    </row>
    <row r="12" spans="2:8" ht="18.75">
      <c r="B12" s="268" t="s">
        <v>134</v>
      </c>
      <c r="C12" s="268"/>
      <c r="D12" s="269"/>
      <c r="E12" s="269">
        <v>0</v>
      </c>
      <c r="F12" s="268"/>
      <c r="G12" s="268"/>
      <c r="H12" s="269">
        <f>'รายงานรับ-จ่ายเงินสด (3)'!C24</f>
        <v>1500</v>
      </c>
    </row>
    <row r="13" spans="2:8" ht="18.75">
      <c r="B13" s="29"/>
      <c r="C13" s="29"/>
      <c r="D13" s="264"/>
      <c r="E13" s="264"/>
      <c r="F13" s="29"/>
      <c r="G13" s="29"/>
      <c r="H13" s="264"/>
    </row>
    <row r="14" spans="4:8" ht="19.5" thickBot="1">
      <c r="D14" s="95" t="s">
        <v>83</v>
      </c>
      <c r="E14" s="263">
        <f>SUM(E6:E12)</f>
        <v>2237653.8899999997</v>
      </c>
      <c r="H14" s="263">
        <f>SUM(H6:H12)</f>
        <v>19426272.3</v>
      </c>
    </row>
    <row r="15" ht="19.5" thickTop="1">
      <c r="E15" s="37"/>
    </row>
    <row r="16" ht="18.75">
      <c r="E16" s="37"/>
    </row>
    <row r="17" spans="1:8" ht="18.75">
      <c r="A17" s="95" t="s">
        <v>50</v>
      </c>
      <c r="B17" s="29"/>
      <c r="C17" s="29"/>
      <c r="D17" s="264"/>
      <c r="E17" s="48" t="s">
        <v>40</v>
      </c>
      <c r="F17" s="29"/>
      <c r="G17" s="29"/>
      <c r="H17" s="262" t="s">
        <v>393</v>
      </c>
    </row>
    <row r="18" spans="2:8" ht="18.75">
      <c r="B18" s="266" t="s">
        <v>398</v>
      </c>
      <c r="C18" s="266"/>
      <c r="D18" s="267"/>
      <c r="E18" s="267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(3)'!F57+'รายงานรับ-จ่ายเงินสด (3)'!F59+'รายงานรับ-จ่ายเงินสด (3)'!F62+'รายงานรับ-จ่ายเงินสด (3)'!F63+'รายงานรับ-จ่ายเงินสด (3)'!F65+'รายงานรับ-จ่ายเงินสด (3)'!F67+'รายงานรับ-จ่ายเงินสด (3)'!F70</f>
        <v>708726.4</v>
      </c>
      <c r="F18" s="266"/>
      <c r="G18" s="266"/>
      <c r="H18" s="267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(3)'!C57+'รายงานรับ-จ่ายเงินสด (3)'!C59+'รายงานรับ-จ่ายเงินสด (3)'!C62+'รายงานรับ-จ่ายเงินสด (3)'!C63+'รายงานรับ-จ่ายเงินสด (3)'!C65+'รายงานรับ-จ่ายเงินสด (3)'!C67+'รายงานรับ-จ่ายเงินสด (3)'!C70</f>
        <v>6197511.850000001</v>
      </c>
    </row>
    <row r="19" spans="2:8" ht="18.75">
      <c r="B19" s="266" t="s">
        <v>475</v>
      </c>
      <c r="C19" s="266"/>
      <c r="D19" s="267"/>
      <c r="E19" s="267">
        <f>'รายงานรับ-จ่ายเงินสด (3)'!F58+'รายงานรับ-จ่ายเงินสด (3)'!F60+'รายงานรับ-จ่ายเงินสด (3)'!F64+'รายงานรับ-จ่ายเงินสด (3)'!F66+'รายงานรับ-จ่ายเงินสด (3)'!F68+'รายงานรับ-จ่ายเงินสด (3)'!F71</f>
        <v>784369.1799999999</v>
      </c>
      <c r="F19" s="266"/>
      <c r="G19" s="266"/>
      <c r="H19" s="267">
        <f>'รายงานรับ-จ่ายเงินสด (3)'!C58+'รายงานรับ-จ่ายเงินสด (3)'!C60+'รายงานรับ-จ่ายเงินสด (3)'!C64+'รายงานรับ-จ่ายเงินสด (3)'!C66+'รายงานรับ-จ่ายเงินสด (3)'!C68+'รายงานรับ-จ่ายเงินสด (3)'!C71</f>
        <v>5501396.66</v>
      </c>
    </row>
    <row r="20" spans="2:8" ht="18.75">
      <c r="B20" s="268" t="s">
        <v>399</v>
      </c>
      <c r="C20" s="268"/>
      <c r="D20" s="269"/>
      <c r="E20" s="269">
        <f>'รายงานรับ-จ่ายเงินสด (3)'!F80</f>
        <v>6643.47</v>
      </c>
      <c r="F20" s="268"/>
      <c r="G20" s="268"/>
      <c r="H20" s="269">
        <f>'รายงานรับ-จ่ายเงินสด (3)'!C80</f>
        <v>130162.26</v>
      </c>
    </row>
    <row r="21" spans="2:8" ht="18.75">
      <c r="B21" s="268" t="s">
        <v>400</v>
      </c>
      <c r="C21" s="268"/>
      <c r="D21" s="269"/>
      <c r="E21" s="269">
        <f>'รายงานรับ-จ่ายเงินสด (3)'!F73</f>
        <v>442506.28</v>
      </c>
      <c r="F21" s="268"/>
      <c r="G21" s="268"/>
      <c r="H21" s="269">
        <f>'รายงานรับ-จ่ายเงินสด (3)'!C73</f>
        <v>2137969.7</v>
      </c>
    </row>
    <row r="22" spans="2:8" ht="18.75">
      <c r="B22" s="268" t="s">
        <v>402</v>
      </c>
      <c r="C22" s="268"/>
      <c r="D22" s="269"/>
      <c r="E22" s="269">
        <v>0</v>
      </c>
      <c r="F22" s="268"/>
      <c r="G22" s="268"/>
      <c r="H22" s="269">
        <f>'รายงานรับ-จ่ายเงินสด (3)'!C75+'รายงานรับ-จ่ายเงินสด (3)'!C76</f>
        <v>2138500</v>
      </c>
    </row>
    <row r="23" spans="2:8" ht="18.75">
      <c r="B23" s="268" t="s">
        <v>478</v>
      </c>
      <c r="C23" s="268"/>
      <c r="D23" s="269"/>
      <c r="E23" s="269">
        <f>'รายงานรับ-จ่ายเงินสด (3)'!F74</f>
        <v>531540</v>
      </c>
      <c r="F23" s="268"/>
      <c r="G23" s="268"/>
      <c r="H23" s="269">
        <f>'รายงานรับ-จ่ายเงินสด (3)'!C74</f>
        <v>1124340</v>
      </c>
    </row>
    <row r="24" spans="2:8" ht="18.75">
      <c r="B24" s="268" t="s">
        <v>479</v>
      </c>
      <c r="C24" s="268"/>
      <c r="D24" s="269"/>
      <c r="E24" s="269"/>
      <c r="F24" s="268"/>
      <c r="G24" s="268"/>
      <c r="H24" s="269"/>
    </row>
    <row r="25" spans="2:8" ht="18.75">
      <c r="B25" s="268" t="s">
        <v>401</v>
      </c>
      <c r="C25" s="268"/>
      <c r="D25" s="269"/>
      <c r="E25" s="269">
        <v>0</v>
      </c>
      <c r="F25" s="268"/>
      <c r="G25" s="268"/>
      <c r="H25" s="269">
        <v>0</v>
      </c>
    </row>
    <row r="26" spans="2:8" ht="18.75">
      <c r="B26" s="268" t="s">
        <v>237</v>
      </c>
      <c r="C26" s="268"/>
      <c r="D26" s="269"/>
      <c r="E26" s="269">
        <v>0</v>
      </c>
      <c r="F26" s="268"/>
      <c r="G26" s="268"/>
      <c r="H26" s="269">
        <f>'รายงานรับ-จ่ายเงินสด (3)'!C78+'รายงานรับ-จ่ายเงินสด (3)'!C26</f>
        <v>1295420</v>
      </c>
    </row>
    <row r="27" spans="2:8" ht="18.75">
      <c r="B27" s="268" t="s">
        <v>236</v>
      </c>
      <c r="C27" s="268"/>
      <c r="D27" s="269"/>
      <c r="E27" s="269">
        <v>0</v>
      </c>
      <c r="F27" s="268"/>
      <c r="G27" s="268"/>
      <c r="H27" s="269">
        <f>'รายงานรับ-จ่ายเงินสด (3)'!C79+'รายงานรับ-จ่ายเงินสด (3)'!C25</f>
        <v>576219.5</v>
      </c>
    </row>
    <row r="28" spans="4:8" ht="19.5" thickBot="1">
      <c r="D28" s="95" t="s">
        <v>83</v>
      </c>
      <c r="E28" s="263">
        <f>SUM(E18:E25)</f>
        <v>2473785.33</v>
      </c>
      <c r="H28" s="263">
        <f>SUM(H18:H27)</f>
        <v>19101519.970000003</v>
      </c>
    </row>
    <row r="29" spans="2:10" ht="20.25" thickBot="1" thickTop="1">
      <c r="B29" s="270" t="s">
        <v>403</v>
      </c>
      <c r="C29" s="270"/>
      <c r="D29" s="271"/>
      <c r="E29" s="272">
        <f>E14-E28</f>
        <v>-236131.4400000004</v>
      </c>
      <c r="F29" s="271"/>
      <c r="G29" s="271"/>
      <c r="H29" s="272">
        <f>H14-H28</f>
        <v>324752.3299999982</v>
      </c>
      <c r="J29" s="95"/>
    </row>
    <row r="30" ht="19.5" thickTop="1">
      <c r="E30" s="37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114"/>
  <sheetViews>
    <sheetView zoomScalePageLayoutView="0" workbookViewId="0" topLeftCell="A4">
      <pane ySplit="1500" topLeftCell="A60" activePane="bottomLeft" state="split"/>
      <selection pane="topLeft" activeCell="A4" sqref="A1:IV16384"/>
      <selection pane="bottomLeft" activeCell="J81" sqref="J81"/>
    </sheetView>
  </sheetViews>
  <sheetFormatPr defaultColWidth="9.140625" defaultRowHeight="21.75"/>
  <cols>
    <col min="1" max="1" width="12.7109375" style="1" customWidth="1"/>
    <col min="2" max="2" width="8.8515625" style="1" customWidth="1"/>
    <col min="3" max="3" width="11.00390625" style="1" customWidth="1"/>
    <col min="4" max="4" width="10.00390625" style="1" customWidth="1"/>
    <col min="5" max="5" width="9.28125" style="1" customWidth="1"/>
    <col min="6" max="6" width="5.00390625" style="1" customWidth="1"/>
    <col min="7" max="7" width="10.7109375" style="1" customWidth="1"/>
    <col min="8" max="8" width="5.00390625" style="1" customWidth="1"/>
    <col min="9" max="9" width="8.8515625" style="1" customWidth="1"/>
    <col min="10" max="11" width="10.7109375" style="1" customWidth="1"/>
    <col min="12" max="12" width="9.8515625" style="1" customWidth="1"/>
    <col min="13" max="13" width="5.140625" style="1" customWidth="1"/>
    <col min="14" max="14" width="8.57421875" style="1" customWidth="1"/>
    <col min="15" max="15" width="5.8515625" style="1" customWidth="1"/>
    <col min="16" max="16" width="5.57421875" style="1" customWidth="1"/>
    <col min="17" max="17" width="5.00390625" style="1" customWidth="1"/>
    <col min="18" max="18" width="5.140625" style="1" customWidth="1"/>
    <col min="19" max="20" width="8.28125" style="1" customWidth="1"/>
    <col min="21" max="21" width="11.00390625" style="1" customWidth="1"/>
    <col min="22" max="22" width="5.421875" style="1" customWidth="1"/>
    <col min="23" max="23" width="19.7109375" style="3" customWidth="1"/>
    <col min="24" max="24" width="6.8515625" style="1" customWidth="1"/>
    <col min="25" max="25" width="7.8515625" style="1" customWidth="1"/>
    <col min="26" max="26" width="9.7109375" style="1" customWidth="1"/>
    <col min="27" max="76" width="6.8515625" style="1" customWidth="1"/>
    <col min="77" max="84" width="8.8515625" style="1" customWidth="1"/>
    <col min="85" max="16384" width="9.140625" style="1" customWidth="1"/>
  </cols>
  <sheetData>
    <row r="1" spans="1:21" ht="18">
      <c r="A1" s="402" t="s">
        <v>70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8">
      <c r="A2" s="402" t="s">
        <v>208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8">
      <c r="A3" s="403" t="s">
        <v>537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1" ht="18">
      <c r="A4" s="4"/>
      <c r="B4" s="5"/>
      <c r="C4" s="406">
        <v>110</v>
      </c>
      <c r="D4" s="404"/>
      <c r="E4" s="7">
        <v>120</v>
      </c>
      <c r="F4" s="404">
        <v>210</v>
      </c>
      <c r="G4" s="405"/>
      <c r="H4" s="404">
        <v>220</v>
      </c>
      <c r="I4" s="405"/>
      <c r="J4" s="8"/>
      <c r="K4" s="406">
        <v>240</v>
      </c>
      <c r="L4" s="406"/>
      <c r="M4" s="8"/>
      <c r="N4" s="406">
        <v>260</v>
      </c>
      <c r="O4" s="406"/>
      <c r="P4" s="406"/>
      <c r="Q4" s="404">
        <v>310</v>
      </c>
      <c r="R4" s="405"/>
      <c r="S4" s="404">
        <v>320</v>
      </c>
      <c r="T4" s="405"/>
      <c r="U4" s="8"/>
    </row>
    <row r="5" spans="1:21" ht="18">
      <c r="A5" s="9"/>
      <c r="B5" s="10">
        <v>411</v>
      </c>
      <c r="C5" s="6">
        <v>111</v>
      </c>
      <c r="D5" s="7">
        <v>113</v>
      </c>
      <c r="E5" s="11">
        <v>121</v>
      </c>
      <c r="F5" s="11">
        <v>210</v>
      </c>
      <c r="G5" s="11">
        <v>211</v>
      </c>
      <c r="H5" s="12">
        <v>222</v>
      </c>
      <c r="I5" s="12">
        <v>223</v>
      </c>
      <c r="J5" s="12">
        <v>232</v>
      </c>
      <c r="K5" s="10">
        <v>241</v>
      </c>
      <c r="L5" s="10">
        <v>242</v>
      </c>
      <c r="M5" s="12">
        <v>252</v>
      </c>
      <c r="N5" s="6">
        <v>261</v>
      </c>
      <c r="O5" s="6">
        <v>262</v>
      </c>
      <c r="P5" s="6">
        <v>263</v>
      </c>
      <c r="Q5" s="12">
        <v>311</v>
      </c>
      <c r="R5" s="12">
        <v>312</v>
      </c>
      <c r="S5" s="12">
        <v>321</v>
      </c>
      <c r="T5" s="6">
        <v>322</v>
      </c>
      <c r="U5" s="12" t="s">
        <v>83</v>
      </c>
    </row>
    <row r="6" spans="1:21" ht="18">
      <c r="A6" s="13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>
      <c r="A7" s="14">
        <v>2</v>
      </c>
      <c r="B7" s="2">
        <v>14500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>
      <c r="A8" s="14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>
      <c r="A9" s="14">
        <v>4</v>
      </c>
      <c r="B9" s="2">
        <v>126300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>
      <c r="A10" s="14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>
      <c r="A11" s="13" t="s">
        <v>29</v>
      </c>
      <c r="B11" s="2">
        <f aca="true" t="shared" si="0" ref="B11:T11">SUM(B7:B10)</f>
        <v>140800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>SUM(J7:J10)</f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>SUM(B11:T11)</f>
        <v>140800</v>
      </c>
    </row>
    <row r="12" spans="1:21" ht="18">
      <c r="A12" s="13" t="s">
        <v>30</v>
      </c>
      <c r="B12" s="2">
        <v>410950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>SUM(B12:T12)</f>
        <v>410950</v>
      </c>
    </row>
    <row r="13" spans="1:21" ht="18">
      <c r="A13" s="13">
        <v>100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>
      <c r="A14" s="14">
        <v>101</v>
      </c>
      <c r="B14" s="2"/>
      <c r="C14" s="2">
        <v>29300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>
      <c r="A15" s="14">
        <v>102</v>
      </c>
      <c r="B15" s="2"/>
      <c r="C15" s="2">
        <v>101828</v>
      </c>
      <c r="D15" s="2">
        <v>35560</v>
      </c>
      <c r="E15" s="2"/>
      <c r="F15" s="2"/>
      <c r="G15" s="2">
        <v>8990</v>
      </c>
      <c r="H15" s="2"/>
      <c r="I15" s="2"/>
      <c r="J15" s="2"/>
      <c r="K15" s="2">
        <v>25750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>
      <c r="A16" s="14">
        <v>103</v>
      </c>
      <c r="B16" s="2"/>
      <c r="C16" s="2">
        <v>9660</v>
      </c>
      <c r="D16" s="2">
        <v>6000</v>
      </c>
      <c r="E16" s="2"/>
      <c r="F16" s="2"/>
      <c r="G16" s="2">
        <v>1500</v>
      </c>
      <c r="H16" s="2"/>
      <c r="I16" s="2"/>
      <c r="J16" s="2"/>
      <c r="K16" s="2">
        <v>1500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8">
      <c r="A17" s="14">
        <v>105</v>
      </c>
      <c r="B17" s="2"/>
      <c r="C17" s="2">
        <v>3500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8">
      <c r="A18" s="14">
        <v>106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">
      <c r="A19" s="13" t="s">
        <v>29</v>
      </c>
      <c r="B19" s="2">
        <f>SUM(B14:B18)</f>
        <v>0</v>
      </c>
      <c r="C19" s="2">
        <f>SUM(C14:C18)</f>
        <v>144288</v>
      </c>
      <c r="D19" s="2">
        <f>SUM(D14:D18)</f>
        <v>41560</v>
      </c>
      <c r="E19" s="2"/>
      <c r="F19" s="2">
        <f>SUM(F14:F18)</f>
        <v>0</v>
      </c>
      <c r="G19" s="2">
        <f>SUM(G14:G18)</f>
        <v>10490</v>
      </c>
      <c r="H19" s="2">
        <f>SUM(H14:H18)</f>
        <v>0</v>
      </c>
      <c r="I19" s="2"/>
      <c r="J19" s="2">
        <f>SUM(J14:J18)</f>
        <v>0</v>
      </c>
      <c r="K19" s="2">
        <f>SUM(K14:K18)</f>
        <v>27250</v>
      </c>
      <c r="L19" s="2"/>
      <c r="M19" s="2">
        <f>SUM(M14:M18)</f>
        <v>0</v>
      </c>
      <c r="N19" s="2">
        <f>SUM(N14:N18)</f>
        <v>0</v>
      </c>
      <c r="O19" s="2"/>
      <c r="P19" s="2">
        <f>SUM(P14:P18)</f>
        <v>0</v>
      </c>
      <c r="Q19" s="2">
        <f>SUM(Q14:Q18)</f>
        <v>0</v>
      </c>
      <c r="R19" s="2">
        <f>SUM(R14:R18)</f>
        <v>0</v>
      </c>
      <c r="S19" s="2">
        <f>SUM(S14:S18)</f>
        <v>0</v>
      </c>
      <c r="T19" s="2">
        <f>SUM(T14:T18)</f>
        <v>0</v>
      </c>
      <c r="U19" s="2">
        <f>SUM(B19:T19)</f>
        <v>223588</v>
      </c>
    </row>
    <row r="20" spans="1:21" ht="18">
      <c r="A20" s="13" t="s">
        <v>30</v>
      </c>
      <c r="B20" s="2">
        <v>0</v>
      </c>
      <c r="C20" s="2">
        <v>1538941</v>
      </c>
      <c r="D20" s="2">
        <v>493270</v>
      </c>
      <c r="E20" s="2"/>
      <c r="F20" s="2"/>
      <c r="G20" s="2">
        <v>102967</v>
      </c>
      <c r="H20" s="2"/>
      <c r="I20" s="2"/>
      <c r="J20" s="2"/>
      <c r="K20" s="2">
        <v>299031</v>
      </c>
      <c r="L20" s="2"/>
      <c r="M20" s="2"/>
      <c r="N20" s="2"/>
      <c r="O20" s="2"/>
      <c r="P20" s="2"/>
      <c r="Q20" s="2"/>
      <c r="R20" s="2"/>
      <c r="S20" s="2"/>
      <c r="T20" s="2"/>
      <c r="U20" s="2">
        <f>SUM(B20:T20)</f>
        <v>2434209</v>
      </c>
    </row>
    <row r="21" spans="1:21" ht="18">
      <c r="A21" s="13">
        <v>120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>
      <c r="A22" s="14">
        <v>121</v>
      </c>
      <c r="B22" s="2"/>
      <c r="C22" s="2"/>
      <c r="D22" s="2">
        <v>6800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8">
      <c r="A23" s="14">
        <v>122</v>
      </c>
      <c r="B23" s="2"/>
      <c r="C23" s="2"/>
      <c r="D23" s="2">
        <v>1500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8">
      <c r="A24" s="13" t="s">
        <v>29</v>
      </c>
      <c r="B24" s="2">
        <f>SUM(B22:B23)</f>
        <v>0</v>
      </c>
      <c r="C24" s="2">
        <f>SUM(C22:C23)</f>
        <v>0</v>
      </c>
      <c r="D24" s="2">
        <f>SUM(D22:D23)</f>
        <v>8300</v>
      </c>
      <c r="E24" s="2"/>
      <c r="F24" s="2">
        <f>SUM(F22:F23)</f>
        <v>0</v>
      </c>
      <c r="G24" s="2">
        <f>SUM(G22:G23)</f>
        <v>0</v>
      </c>
      <c r="H24" s="2">
        <f>SUM(H22:H23)</f>
        <v>0</v>
      </c>
      <c r="I24" s="2"/>
      <c r="J24" s="2">
        <f>SUM(J22:J23)</f>
        <v>0</v>
      </c>
      <c r="K24" s="2">
        <f>SUM(K22:K23)</f>
        <v>0</v>
      </c>
      <c r="L24" s="2"/>
      <c r="M24" s="2">
        <f>SUM(M22:M23)</f>
        <v>0</v>
      </c>
      <c r="N24" s="2">
        <f>SUM(N22:N23)</f>
        <v>0</v>
      </c>
      <c r="O24" s="2"/>
      <c r="P24" s="2">
        <f>SUM(P22:P23)</f>
        <v>0</v>
      </c>
      <c r="Q24" s="2">
        <f>SUM(Q22:Q23)</f>
        <v>0</v>
      </c>
      <c r="R24" s="2">
        <f>SUM(R22:R23)</f>
        <v>0</v>
      </c>
      <c r="S24" s="2">
        <f>SUM(S22:S23)</f>
        <v>0</v>
      </c>
      <c r="T24" s="2">
        <f>SUM(T22:T23)</f>
        <v>0</v>
      </c>
      <c r="U24" s="2">
        <f>SUM(B24:T24)</f>
        <v>8300</v>
      </c>
    </row>
    <row r="25" spans="1:21" ht="18">
      <c r="A25" s="13" t="s">
        <v>30</v>
      </c>
      <c r="B25" s="2"/>
      <c r="C25" s="2"/>
      <c r="D25" s="2">
        <v>99000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f>SUM(B25:T25)</f>
        <v>99000</v>
      </c>
    </row>
    <row r="26" spans="1:21" ht="18">
      <c r="A26" s="13">
        <v>130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">
      <c r="A27" s="14">
        <v>131</v>
      </c>
      <c r="B27" s="2"/>
      <c r="C27" s="2">
        <v>22780</v>
      </c>
      <c r="D27" s="2">
        <v>18590</v>
      </c>
      <c r="E27" s="2"/>
      <c r="F27" s="2"/>
      <c r="G27" s="2"/>
      <c r="H27" s="2"/>
      <c r="I27" s="2"/>
      <c r="J27" s="2"/>
      <c r="K27" s="2">
        <v>12620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8">
      <c r="A28" s="14">
        <v>132</v>
      </c>
      <c r="B28" s="2"/>
      <c r="C28" s="2">
        <v>8400</v>
      </c>
      <c r="D28" s="2">
        <v>6170</v>
      </c>
      <c r="E28" s="2"/>
      <c r="F28" s="2"/>
      <c r="G28" s="2"/>
      <c r="H28" s="2"/>
      <c r="I28" s="2"/>
      <c r="J28" s="2"/>
      <c r="K28" s="2">
        <v>3940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>
      <c r="A29" s="13" t="s">
        <v>29</v>
      </c>
      <c r="B29" s="2">
        <f>SUM(B27:B28)</f>
        <v>0</v>
      </c>
      <c r="C29" s="2">
        <f>SUM(C27:C28)</f>
        <v>31180</v>
      </c>
      <c r="D29" s="2">
        <f>SUM(D27:D28)</f>
        <v>24760</v>
      </c>
      <c r="E29" s="2"/>
      <c r="F29" s="2">
        <f>SUM(F27:F28)</f>
        <v>0</v>
      </c>
      <c r="G29" s="2">
        <f>SUM(G27:G28)</f>
        <v>0</v>
      </c>
      <c r="H29" s="2">
        <f>SUM(H27:H28)</f>
        <v>0</v>
      </c>
      <c r="I29" s="2"/>
      <c r="J29" s="2">
        <f>SUM(J27:J28)</f>
        <v>0</v>
      </c>
      <c r="K29" s="2">
        <f>SUM(K27:K28)</f>
        <v>16560</v>
      </c>
      <c r="L29" s="2"/>
      <c r="M29" s="2">
        <f>SUM(M27:M28)</f>
        <v>0</v>
      </c>
      <c r="N29" s="2">
        <f>SUM(N27:N28)</f>
        <v>0</v>
      </c>
      <c r="O29" s="2"/>
      <c r="P29" s="2">
        <f>SUM(P27:P28)</f>
        <v>0</v>
      </c>
      <c r="Q29" s="2">
        <f>SUM(Q27:Q28)</f>
        <v>0</v>
      </c>
      <c r="R29" s="2">
        <f>SUM(R27:R28)</f>
        <v>0</v>
      </c>
      <c r="S29" s="2">
        <f>SUM(S27:S28)</f>
        <v>0</v>
      </c>
      <c r="T29" s="2">
        <f>SUM(T27:T28)</f>
        <v>0</v>
      </c>
      <c r="U29" s="2">
        <f>SUM(B29:T29)</f>
        <v>72500</v>
      </c>
    </row>
    <row r="30" spans="1:21" ht="18">
      <c r="A30" s="13" t="s">
        <v>30</v>
      </c>
      <c r="B30" s="2">
        <v>0</v>
      </c>
      <c r="C30" s="2">
        <v>374160</v>
      </c>
      <c r="D30" s="2">
        <v>247920</v>
      </c>
      <c r="E30" s="2"/>
      <c r="F30" s="2"/>
      <c r="G30" s="2"/>
      <c r="H30" s="2"/>
      <c r="I30" s="2"/>
      <c r="J30" s="2"/>
      <c r="K30" s="2">
        <v>198720</v>
      </c>
      <c r="L30" s="2"/>
      <c r="M30" s="2"/>
      <c r="N30" s="2"/>
      <c r="O30" s="2"/>
      <c r="P30" s="2"/>
      <c r="Q30" s="2"/>
      <c r="R30" s="2"/>
      <c r="S30" s="2"/>
      <c r="T30" s="2"/>
      <c r="U30" s="2">
        <f>SUM(B30:T30)</f>
        <v>820800</v>
      </c>
    </row>
    <row r="31" spans="1:21" ht="18">
      <c r="A31" s="13">
        <v>200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8">
      <c r="A32" s="14">
        <v>201</v>
      </c>
      <c r="B32" s="2"/>
      <c r="C32" s="2">
        <v>103350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8">
      <c r="A33" s="14">
        <v>203</v>
      </c>
      <c r="B33" s="2"/>
      <c r="C33" s="2">
        <v>7800</v>
      </c>
      <c r="D33" s="2">
        <v>2500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8">
      <c r="A34" s="14">
        <v>204</v>
      </c>
      <c r="B34" s="2"/>
      <c r="C34" s="2">
        <v>12000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25</v>
      </c>
      <c r="O34" s="2"/>
      <c r="P34" s="2"/>
      <c r="Q34" s="2"/>
      <c r="R34" s="2"/>
      <c r="S34" s="2"/>
      <c r="T34" s="2"/>
      <c r="U34" s="2"/>
    </row>
    <row r="35" spans="1:21" ht="18">
      <c r="A35" s="14">
        <v>205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8">
      <c r="A36" s="14">
        <v>206</v>
      </c>
      <c r="B36" s="2"/>
      <c r="C36" s="2"/>
      <c r="D36" s="2">
        <v>1600</v>
      </c>
      <c r="E36" s="2"/>
      <c r="F36" s="2"/>
      <c r="G36" s="2">
        <v>1200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8">
      <c r="A37" s="14">
        <v>207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8">
      <c r="A38" s="14">
        <v>208</v>
      </c>
      <c r="B38" s="2"/>
      <c r="C38" s="2">
        <v>10739</v>
      </c>
      <c r="D38" s="2">
        <v>200</v>
      </c>
      <c r="E38" s="2"/>
      <c r="F38" s="2"/>
      <c r="G38" s="2">
        <v>80</v>
      </c>
      <c r="H38" s="2"/>
      <c r="I38" s="2"/>
      <c r="J38" s="2"/>
      <c r="K38" s="2">
        <v>5941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8">
      <c r="A39" s="14">
        <v>211</v>
      </c>
      <c r="B39" s="2"/>
      <c r="C39" s="2">
        <v>362667</v>
      </c>
      <c r="D39" s="2">
        <v>190780</v>
      </c>
      <c r="E39" s="2"/>
      <c r="F39" s="2"/>
      <c r="G39" s="2">
        <v>28170</v>
      </c>
      <c r="H39" s="2"/>
      <c r="I39" s="2"/>
      <c r="J39" s="2"/>
      <c r="K39" s="2">
        <v>120360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8">
      <c r="A40" s="13" t="s">
        <v>29</v>
      </c>
      <c r="B40" s="2">
        <f>SUM(B32:B39)</f>
        <v>0</v>
      </c>
      <c r="C40" s="2">
        <f aca="true" t="shared" si="1" ref="C40:T40">SUM(C32:C39)</f>
        <v>496556</v>
      </c>
      <c r="D40" s="2">
        <f t="shared" si="1"/>
        <v>195080</v>
      </c>
      <c r="E40" s="2">
        <f t="shared" si="1"/>
        <v>0</v>
      </c>
      <c r="F40" s="2">
        <f t="shared" si="1"/>
        <v>0</v>
      </c>
      <c r="G40" s="2">
        <f t="shared" si="1"/>
        <v>29450</v>
      </c>
      <c r="H40" s="2">
        <f t="shared" si="1"/>
        <v>0</v>
      </c>
      <c r="I40" s="2">
        <f t="shared" si="1"/>
        <v>0</v>
      </c>
      <c r="J40" s="2">
        <f t="shared" si="1"/>
        <v>0</v>
      </c>
      <c r="K40" s="2">
        <f t="shared" si="1"/>
        <v>126301</v>
      </c>
      <c r="L40" s="2">
        <f t="shared" si="1"/>
        <v>0</v>
      </c>
      <c r="M40" s="2">
        <f t="shared" si="1"/>
        <v>0</v>
      </c>
      <c r="N40" s="2">
        <f t="shared" si="1"/>
        <v>0</v>
      </c>
      <c r="O40" s="2">
        <f t="shared" si="1"/>
        <v>0</v>
      </c>
      <c r="P40" s="2">
        <f t="shared" si="1"/>
        <v>0</v>
      </c>
      <c r="Q40" s="2">
        <f t="shared" si="1"/>
        <v>0</v>
      </c>
      <c r="R40" s="2">
        <f t="shared" si="1"/>
        <v>0</v>
      </c>
      <c r="S40" s="2">
        <f t="shared" si="1"/>
        <v>0</v>
      </c>
      <c r="T40" s="2">
        <f t="shared" si="1"/>
        <v>0</v>
      </c>
      <c r="U40" s="2">
        <f>SUM(B40:T40)</f>
        <v>847387</v>
      </c>
    </row>
    <row r="41" spans="1:21" ht="18">
      <c r="A41" s="13" t="s">
        <v>30</v>
      </c>
      <c r="B41" s="2"/>
      <c r="C41" s="2">
        <v>1701621</v>
      </c>
      <c r="D41" s="2">
        <v>265625</v>
      </c>
      <c r="E41" s="2"/>
      <c r="F41" s="2"/>
      <c r="G41" s="2">
        <v>43759</v>
      </c>
      <c r="H41" s="2"/>
      <c r="I41" s="2"/>
      <c r="J41" s="2"/>
      <c r="K41" s="2">
        <v>126866</v>
      </c>
      <c r="L41" s="2"/>
      <c r="M41" s="2"/>
      <c r="N41" s="2">
        <v>0</v>
      </c>
      <c r="O41" s="2"/>
      <c r="P41" s="2"/>
      <c r="Q41" s="2"/>
      <c r="R41" s="2"/>
      <c r="S41" s="2"/>
      <c r="T41" s="2"/>
      <c r="U41" s="2">
        <f>SUM(B41:T41)</f>
        <v>2137871</v>
      </c>
    </row>
    <row r="42" spans="1:21" ht="18">
      <c r="A42" s="13">
        <v>250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8">
      <c r="A43" s="14">
        <v>251</v>
      </c>
      <c r="B43" s="2"/>
      <c r="C43" s="2">
        <v>41200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8">
      <c r="A44" s="14">
        <v>252</v>
      </c>
      <c r="B44" s="2"/>
      <c r="C44" s="2">
        <v>12499.09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8">
      <c r="A45" s="14">
        <v>253</v>
      </c>
      <c r="B45" s="2"/>
      <c r="C45" s="2">
        <v>1800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>
      <c r="A46" s="14">
        <v>254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0</v>
      </c>
      <c r="U46" s="2"/>
    </row>
    <row r="47" spans="1:21" ht="18">
      <c r="A47" s="14">
        <v>255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 t="s">
        <v>472</v>
      </c>
      <c r="T47" s="2"/>
      <c r="U47" s="2"/>
    </row>
    <row r="48" spans="1:21" ht="18">
      <c r="A48" s="13" t="s">
        <v>29</v>
      </c>
      <c r="B48" s="2">
        <f aca="true" t="shared" si="2" ref="B48:T48">SUM(B43:B47)</f>
        <v>0</v>
      </c>
      <c r="C48" s="2">
        <f>SUM(C43:C47)</f>
        <v>55499.09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>SUM(B48:T48)</f>
        <v>55499.09</v>
      </c>
    </row>
    <row r="49" spans="1:23" ht="18">
      <c r="A49" s="13" t="s">
        <v>30</v>
      </c>
      <c r="B49" s="2"/>
      <c r="C49" s="2">
        <v>1130928.29</v>
      </c>
      <c r="D49" s="2">
        <v>39868</v>
      </c>
      <c r="E49" s="2">
        <v>11000</v>
      </c>
      <c r="F49" s="2"/>
      <c r="G49" s="2">
        <v>162665</v>
      </c>
      <c r="H49" s="2"/>
      <c r="I49" s="2">
        <v>15147</v>
      </c>
      <c r="J49" s="2"/>
      <c r="K49" s="2"/>
      <c r="L49" s="2"/>
      <c r="M49" s="2"/>
      <c r="N49" s="2"/>
      <c r="O49" s="2"/>
      <c r="P49" s="2"/>
      <c r="Q49" s="2"/>
      <c r="R49" s="2"/>
      <c r="S49" s="2">
        <v>33200</v>
      </c>
      <c r="T49" s="2">
        <v>27700</v>
      </c>
      <c r="U49" s="2">
        <f>SUM(B49:T49)</f>
        <v>1420508.29</v>
      </c>
      <c r="W49" s="3">
        <v>1237379.84</v>
      </c>
    </row>
    <row r="50" spans="1:23" ht="18">
      <c r="A50" s="13">
        <v>270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W50" s="3">
        <f>U49-W49</f>
        <v>183128.44999999995</v>
      </c>
    </row>
    <row r="51" spans="1:21" ht="18">
      <c r="A51" s="14">
        <v>271</v>
      </c>
      <c r="B51" s="2"/>
      <c r="C51" s="2">
        <v>8114</v>
      </c>
      <c r="D51" s="2">
        <v>3910</v>
      </c>
      <c r="E51" s="2"/>
      <c r="F51" s="2"/>
      <c r="G51" s="2"/>
      <c r="H51" s="2"/>
      <c r="I51" s="2"/>
      <c r="J51" s="2"/>
      <c r="K51" s="2">
        <v>2495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8">
      <c r="A52" s="14">
        <v>272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8">
      <c r="A53" s="14">
        <v>273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8">
      <c r="A54" s="14">
        <v>274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8">
      <c r="A55" s="14">
        <v>275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8">
      <c r="A56" s="14">
        <v>276</v>
      </c>
      <c r="B56" s="2"/>
      <c r="C56" s="2">
        <v>17879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8">
      <c r="A57" s="14">
        <v>277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8">
      <c r="A58" s="14">
        <v>278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8">
      <c r="A59" s="14">
        <v>279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8">
      <c r="A60" s="14">
        <v>281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8">
      <c r="A61" s="14">
        <v>282</v>
      </c>
      <c r="B61" s="2"/>
      <c r="C61" s="2">
        <v>3600</v>
      </c>
      <c r="D61" s="2"/>
      <c r="E61" s="2"/>
      <c r="F61" s="2"/>
      <c r="G61" s="2"/>
      <c r="H61" s="2"/>
      <c r="I61" s="2"/>
      <c r="J61" s="2"/>
      <c r="K61" s="2">
        <v>3800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8">
      <c r="A62" s="14">
        <v>283</v>
      </c>
      <c r="B62" s="2"/>
      <c r="C62" s="2">
        <v>1005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8">
      <c r="A63" s="14">
        <v>284</v>
      </c>
      <c r="B63" s="2"/>
      <c r="C63" s="2"/>
      <c r="D63" s="2"/>
      <c r="E63" s="2"/>
      <c r="F63" s="2"/>
      <c r="G63" s="2">
        <v>242715.68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8">
      <c r="A64" s="13" t="s">
        <v>29</v>
      </c>
      <c r="B64" s="2">
        <f aca="true" t="shared" si="3" ref="B64:R64">SUM(B51:B63)</f>
        <v>0</v>
      </c>
      <c r="C64" s="2">
        <f>SUM(C51:C63)</f>
        <v>30598</v>
      </c>
      <c r="D64" s="2">
        <f t="shared" si="3"/>
        <v>3910</v>
      </c>
      <c r="E64" s="2">
        <f t="shared" si="3"/>
        <v>0</v>
      </c>
      <c r="F64" s="2">
        <f t="shared" si="3"/>
        <v>0</v>
      </c>
      <c r="G64" s="2">
        <f t="shared" si="3"/>
        <v>242715.68</v>
      </c>
      <c r="H64" s="2">
        <f t="shared" si="3"/>
        <v>0</v>
      </c>
      <c r="I64" s="2">
        <f t="shared" si="3"/>
        <v>0</v>
      </c>
      <c r="J64" s="2">
        <f t="shared" si="3"/>
        <v>0</v>
      </c>
      <c r="K64" s="2">
        <f t="shared" si="3"/>
        <v>6295</v>
      </c>
      <c r="L64" s="2">
        <f t="shared" si="3"/>
        <v>0</v>
      </c>
      <c r="M64" s="2">
        <f t="shared" si="3"/>
        <v>0</v>
      </c>
      <c r="N64" s="2">
        <f t="shared" si="3"/>
        <v>0</v>
      </c>
      <c r="O64" s="2">
        <f t="shared" si="3"/>
        <v>0</v>
      </c>
      <c r="P64" s="2">
        <f t="shared" si="3"/>
        <v>0</v>
      </c>
      <c r="Q64" s="2">
        <f t="shared" si="3"/>
        <v>0</v>
      </c>
      <c r="R64" s="2">
        <f t="shared" si="3"/>
        <v>0</v>
      </c>
      <c r="S64" s="2">
        <f>SUM(S51:S62)</f>
        <v>0</v>
      </c>
      <c r="T64" s="2">
        <f>SUM(T51:T62)</f>
        <v>0</v>
      </c>
      <c r="U64" s="2">
        <f>SUM(B64:T64)</f>
        <v>283518.68</v>
      </c>
    </row>
    <row r="65" spans="1:23" ht="18">
      <c r="A65" s="13" t="s">
        <v>30</v>
      </c>
      <c r="B65" s="2"/>
      <c r="C65" s="2">
        <v>225643</v>
      </c>
      <c r="D65" s="2">
        <v>64403.65</v>
      </c>
      <c r="E65" s="2"/>
      <c r="F65" s="2"/>
      <c r="G65" s="2">
        <v>424321.2</v>
      </c>
      <c r="H65" s="2"/>
      <c r="I65" s="2"/>
      <c r="J65" s="2"/>
      <c r="K65" s="2">
        <v>29270</v>
      </c>
      <c r="L65" s="2"/>
      <c r="M65" s="2"/>
      <c r="N65" s="2">
        <v>162115</v>
      </c>
      <c r="O65" s="2"/>
      <c r="P65" s="2"/>
      <c r="Q65" s="2"/>
      <c r="R65" s="2"/>
      <c r="S65" s="2"/>
      <c r="T65" s="2"/>
      <c r="U65" s="2">
        <f>SUM(B65:T65)</f>
        <v>905752.8500000001</v>
      </c>
      <c r="W65" s="3">
        <v>529881.65</v>
      </c>
    </row>
    <row r="66" spans="1:23" ht="18">
      <c r="A66" s="13">
        <v>300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W66" s="3">
        <f>U65-W65</f>
        <v>375871.20000000007</v>
      </c>
    </row>
    <row r="67" spans="1:21" ht="18">
      <c r="A67" s="14">
        <v>301</v>
      </c>
      <c r="B67" s="2"/>
      <c r="C67" s="2">
        <v>14236.49</v>
      </c>
      <c r="D67" s="2"/>
      <c r="E67" s="2"/>
      <c r="F67" s="2"/>
      <c r="G67" s="2"/>
      <c r="H67" s="2"/>
      <c r="I67" s="2"/>
      <c r="J67" s="2"/>
      <c r="K67" s="2"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8">
      <c r="A68" s="14">
        <v>302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8">
      <c r="A69" s="14">
        <v>303</v>
      </c>
      <c r="B69" s="2"/>
      <c r="C69" s="2">
        <v>235.82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>
      <c r="A70" s="14">
        <v>304</v>
      </c>
      <c r="B70" s="2"/>
      <c r="C70" s="2">
        <v>292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8">
      <c r="A71" s="14">
        <v>305</v>
      </c>
      <c r="B71" s="2"/>
      <c r="C71" s="2">
        <v>7062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8">
      <c r="A72" s="13" t="s">
        <v>29</v>
      </c>
      <c r="B72" s="2">
        <f>SUM(B67:B71)</f>
        <v>0</v>
      </c>
      <c r="C72" s="2">
        <f>SUM(C67:C71)</f>
        <v>21826.309999999998</v>
      </c>
      <c r="D72" s="2">
        <f>SUM(D67:D71)</f>
        <v>0</v>
      </c>
      <c r="E72" s="2"/>
      <c r="F72" s="2">
        <f>SUM(F67:F71)</f>
        <v>0</v>
      </c>
      <c r="G72" s="2">
        <f>SUM(G67:G71)</f>
        <v>0</v>
      </c>
      <c r="H72" s="2">
        <f>SUM(H67:H71)</f>
        <v>0</v>
      </c>
      <c r="I72" s="2"/>
      <c r="J72" s="2">
        <f>SUM(J67:J71)</f>
        <v>0</v>
      </c>
      <c r="K72" s="2">
        <f>SUM(K67:K71)</f>
        <v>0</v>
      </c>
      <c r="L72" s="2"/>
      <c r="M72" s="2">
        <f>SUM(M67:M71)</f>
        <v>0</v>
      </c>
      <c r="N72" s="2">
        <f>SUM(N67:N71)</f>
        <v>0</v>
      </c>
      <c r="O72" s="2"/>
      <c r="P72" s="2">
        <f>SUM(P67:P71)</f>
        <v>0</v>
      </c>
      <c r="Q72" s="2">
        <f>SUM(Q67:Q71)</f>
        <v>0</v>
      </c>
      <c r="R72" s="2">
        <f>SUM(R67:R71)</f>
        <v>0</v>
      </c>
      <c r="S72" s="2">
        <f>SUM(S67:S71)</f>
        <v>0</v>
      </c>
      <c r="T72" s="2">
        <f>SUM(T67:T71)</f>
        <v>0</v>
      </c>
      <c r="U72" s="2">
        <f>SUM(B72:T72)</f>
        <v>21826.309999999998</v>
      </c>
    </row>
    <row r="73" spans="1:23" ht="18">
      <c r="A73" s="13" t="s">
        <v>30</v>
      </c>
      <c r="B73" s="2"/>
      <c r="C73" s="2">
        <v>124708.16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f>SUM(A73:T73)</f>
        <v>124708.16</v>
      </c>
      <c r="W73" s="3">
        <v>102881.85</v>
      </c>
    </row>
    <row r="74" spans="1:23" ht="18">
      <c r="A74" s="13">
        <v>400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3">
        <f>W73-U73</f>
        <v>-21826.309999999998</v>
      </c>
    </row>
    <row r="75" spans="1:21" ht="18">
      <c r="A75" s="14">
        <v>402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8">
      <c r="A76" s="14">
        <v>403</v>
      </c>
      <c r="B76" s="2"/>
      <c r="C76" s="2"/>
      <c r="D76" s="2"/>
      <c r="E76" s="2"/>
      <c r="F76" s="2"/>
      <c r="G76" s="2"/>
      <c r="H76" s="2"/>
      <c r="I76" s="2">
        <v>100000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8">
      <c r="A77" s="13" t="s">
        <v>29</v>
      </c>
      <c r="B77" s="2">
        <f>SUM(B76)</f>
        <v>0</v>
      </c>
      <c r="C77" s="2">
        <f>SUM(C75:C76)</f>
        <v>0</v>
      </c>
      <c r="D77" s="2">
        <f aca="true" t="shared" si="4" ref="D77:T77">SUM(D76)</f>
        <v>0</v>
      </c>
      <c r="E77" s="2">
        <f t="shared" si="4"/>
        <v>0</v>
      </c>
      <c r="F77" s="2">
        <f t="shared" si="4"/>
        <v>0</v>
      </c>
      <c r="G77" s="2">
        <f t="shared" si="4"/>
        <v>0</v>
      </c>
      <c r="H77" s="2">
        <f t="shared" si="4"/>
        <v>0</v>
      </c>
      <c r="I77" s="2">
        <f t="shared" si="4"/>
        <v>100000</v>
      </c>
      <c r="J77" s="2">
        <f t="shared" si="4"/>
        <v>0</v>
      </c>
      <c r="K77" s="2">
        <f t="shared" si="4"/>
        <v>0</v>
      </c>
      <c r="L77" s="2">
        <f t="shared" si="4"/>
        <v>0</v>
      </c>
      <c r="M77" s="2">
        <f t="shared" si="4"/>
        <v>0</v>
      </c>
      <c r="N77" s="2">
        <f t="shared" si="4"/>
        <v>0</v>
      </c>
      <c r="O77" s="2">
        <f t="shared" si="4"/>
        <v>0</v>
      </c>
      <c r="P77" s="2">
        <f t="shared" si="4"/>
        <v>0</v>
      </c>
      <c r="Q77" s="2">
        <f t="shared" si="4"/>
        <v>0</v>
      </c>
      <c r="R77" s="2">
        <f t="shared" si="4"/>
        <v>0</v>
      </c>
      <c r="S77" s="2">
        <f t="shared" si="4"/>
        <v>0</v>
      </c>
      <c r="T77" s="2">
        <f t="shared" si="4"/>
        <v>0</v>
      </c>
      <c r="U77" s="2">
        <f>SUM(B77:T77)</f>
        <v>100000</v>
      </c>
    </row>
    <row r="78" spans="1:21" ht="18">
      <c r="A78" s="13" t="s">
        <v>30</v>
      </c>
      <c r="B78" s="2"/>
      <c r="C78" s="2">
        <v>79000</v>
      </c>
      <c r="D78" s="2"/>
      <c r="E78" s="2"/>
      <c r="F78" s="2"/>
      <c r="G78" s="2">
        <v>981600</v>
      </c>
      <c r="H78" s="2"/>
      <c r="I78" s="2">
        <v>125000</v>
      </c>
      <c r="J78" s="2"/>
      <c r="K78" s="2"/>
      <c r="L78" s="2">
        <v>50132.71</v>
      </c>
      <c r="M78" s="2"/>
      <c r="N78" s="2"/>
      <c r="O78" s="2"/>
      <c r="P78" s="2"/>
      <c r="Q78" s="2"/>
      <c r="R78" s="2"/>
      <c r="S78" s="2"/>
      <c r="T78" s="2"/>
      <c r="U78" s="2">
        <f>SUM(B78:T78)</f>
        <v>1235732.71</v>
      </c>
    </row>
    <row r="79" spans="1:21" ht="18">
      <c r="A79" s="13">
        <v>450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8">
      <c r="A80" s="14">
        <v>451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8">
      <c r="A81" s="14">
        <v>453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8">
      <c r="A82" s="14">
        <v>456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8">
      <c r="A83" s="14">
        <v>459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8">
      <c r="A84" s="14">
        <v>466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8">
      <c r="A85" s="14">
        <v>467</v>
      </c>
      <c r="B85" s="2"/>
      <c r="C85" s="2">
        <v>15000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8">
      <c r="A86" s="13" t="s">
        <v>29</v>
      </c>
      <c r="B86" s="2">
        <f>SUM(B80:B85)</f>
        <v>0</v>
      </c>
      <c r="C86" s="2">
        <f>SUM(C80:C85)</f>
        <v>15000</v>
      </c>
      <c r="D86" s="2">
        <f>SUM(D80:D85)</f>
        <v>0</v>
      </c>
      <c r="E86" s="2"/>
      <c r="F86" s="2">
        <f aca="true" t="shared" si="5" ref="F86:L86">SUM(F80:F85)</f>
        <v>0</v>
      </c>
      <c r="G86" s="2">
        <f t="shared" si="5"/>
        <v>0</v>
      </c>
      <c r="H86" s="2">
        <f t="shared" si="5"/>
        <v>0</v>
      </c>
      <c r="I86" s="2">
        <f t="shared" si="5"/>
        <v>0</v>
      </c>
      <c r="J86" s="2">
        <f t="shared" si="5"/>
        <v>0</v>
      </c>
      <c r="K86" s="2">
        <f t="shared" si="5"/>
        <v>0</v>
      </c>
      <c r="L86" s="2">
        <f t="shared" si="5"/>
        <v>0</v>
      </c>
      <c r="M86" s="2">
        <f>SUM(M80:M85)</f>
        <v>0</v>
      </c>
      <c r="N86" s="2">
        <f>SUM(N80:N85)</f>
        <v>0</v>
      </c>
      <c r="O86" s="2"/>
      <c r="P86" s="2">
        <f>SUM(P80:P85)</f>
        <v>0</v>
      </c>
      <c r="Q86" s="2">
        <f>SUM(Q80:Q85)</f>
        <v>0</v>
      </c>
      <c r="R86" s="2">
        <f>SUM(R80:R85)</f>
        <v>0</v>
      </c>
      <c r="S86" s="2">
        <f>SUM(S80:S85)</f>
        <v>0</v>
      </c>
      <c r="T86" s="2">
        <f>SUM(T80:T85)</f>
        <v>0</v>
      </c>
      <c r="U86" s="2">
        <f>SUM(B86:T86)</f>
        <v>15000</v>
      </c>
    </row>
    <row r="87" spans="1:21" ht="18">
      <c r="A87" s="13" t="s">
        <v>30</v>
      </c>
      <c r="B87" s="2"/>
      <c r="C87" s="2">
        <v>247900</v>
      </c>
      <c r="D87" s="2">
        <v>69500</v>
      </c>
      <c r="E87" s="2"/>
      <c r="F87" s="2"/>
      <c r="G87" s="2"/>
      <c r="H87" s="2"/>
      <c r="I87" s="2"/>
      <c r="J87" s="2"/>
      <c r="K87" s="2"/>
      <c r="L87" s="2">
        <v>293300</v>
      </c>
      <c r="M87" s="2"/>
      <c r="N87" s="2"/>
      <c r="O87" s="2"/>
      <c r="P87" s="2"/>
      <c r="Q87" s="2"/>
      <c r="R87" s="2"/>
      <c r="S87" s="2"/>
      <c r="T87" s="2"/>
      <c r="U87" s="2">
        <f>SUM(B87:T87)</f>
        <v>610700</v>
      </c>
    </row>
    <row r="88" spans="1:21" ht="18">
      <c r="A88" s="13">
        <v>500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8">
      <c r="A89" s="14">
        <v>508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8">
      <c r="A90" s="14">
        <v>509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8">
      <c r="A91" s="14">
        <v>513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8">
      <c r="A92" s="14">
        <v>516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>
        <v>398000</v>
      </c>
      <c r="M92" s="2"/>
      <c r="N92" s="2"/>
      <c r="O92" s="2"/>
      <c r="P92" s="2"/>
      <c r="Q92" s="2"/>
      <c r="R92" s="2"/>
      <c r="S92" s="2"/>
      <c r="T92" s="2"/>
      <c r="U92" s="2"/>
    </row>
    <row r="93" spans="1:21" ht="18">
      <c r="A93" s="14">
        <v>518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>
        <v>198998</v>
      </c>
      <c r="M93" s="2"/>
      <c r="N93" s="2"/>
      <c r="O93" s="2"/>
      <c r="P93" s="2"/>
      <c r="Q93" s="2"/>
      <c r="R93" s="2"/>
      <c r="S93" s="2"/>
      <c r="T93" s="2"/>
      <c r="U93" s="2"/>
    </row>
    <row r="94" spans="1:21" ht="18">
      <c r="A94" s="14">
        <v>519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 t="s">
        <v>25</v>
      </c>
      <c r="M94" s="2"/>
      <c r="N94" s="2"/>
      <c r="O94" s="2"/>
      <c r="P94" s="2"/>
      <c r="Q94" s="2"/>
      <c r="R94" s="2"/>
      <c r="S94" s="2"/>
      <c r="T94" s="2"/>
      <c r="U94" s="2"/>
    </row>
    <row r="95" spans="1:21" ht="18">
      <c r="A95" s="13" t="s">
        <v>29</v>
      </c>
      <c r="B95" s="2">
        <f>SUM(B89:B94)</f>
        <v>0</v>
      </c>
      <c r="C95" s="2">
        <f>SUM(C89:C94)</f>
        <v>0</v>
      </c>
      <c r="D95" s="2">
        <f>SUM(D89:D94)</f>
        <v>0</v>
      </c>
      <c r="E95" s="2"/>
      <c r="F95" s="2">
        <f aca="true" t="shared" si="6" ref="F95:T95">SUM(F89:F94)</f>
        <v>0</v>
      </c>
      <c r="G95" s="2">
        <f t="shared" si="6"/>
        <v>0</v>
      </c>
      <c r="H95" s="2">
        <f t="shared" si="6"/>
        <v>0</v>
      </c>
      <c r="I95" s="2">
        <f t="shared" si="6"/>
        <v>0</v>
      </c>
      <c r="J95" s="2">
        <f t="shared" si="6"/>
        <v>0</v>
      </c>
      <c r="K95" s="2">
        <f t="shared" si="6"/>
        <v>0</v>
      </c>
      <c r="L95" s="2">
        <f t="shared" si="6"/>
        <v>596998</v>
      </c>
      <c r="M95" s="2">
        <f t="shared" si="6"/>
        <v>0</v>
      </c>
      <c r="N95" s="2">
        <f t="shared" si="6"/>
        <v>0</v>
      </c>
      <c r="O95" s="2">
        <f t="shared" si="6"/>
        <v>0</v>
      </c>
      <c r="P95" s="2">
        <f t="shared" si="6"/>
        <v>0</v>
      </c>
      <c r="Q95" s="2">
        <f t="shared" si="6"/>
        <v>0</v>
      </c>
      <c r="R95" s="2">
        <f t="shared" si="6"/>
        <v>0</v>
      </c>
      <c r="S95" s="2">
        <f t="shared" si="6"/>
        <v>0</v>
      </c>
      <c r="T95" s="2">
        <f t="shared" si="6"/>
        <v>0</v>
      </c>
      <c r="U95" s="2">
        <f>SUM(B95:T95)</f>
        <v>596998</v>
      </c>
    </row>
    <row r="96" spans="1:21" ht="18">
      <c r="A96" s="13" t="s">
        <v>30</v>
      </c>
      <c r="B96" s="2">
        <v>0</v>
      </c>
      <c r="C96" s="2"/>
      <c r="D96" s="2">
        <v>0</v>
      </c>
      <c r="E96" s="2"/>
      <c r="F96" s="2">
        <v>0</v>
      </c>
      <c r="G96" s="2">
        <v>0</v>
      </c>
      <c r="H96" s="2">
        <v>0</v>
      </c>
      <c r="I96" s="2"/>
      <c r="J96" s="2">
        <v>0</v>
      </c>
      <c r="K96" s="2"/>
      <c r="L96" s="2">
        <v>994998</v>
      </c>
      <c r="M96" s="2">
        <v>0</v>
      </c>
      <c r="N96" s="2">
        <v>0</v>
      </c>
      <c r="O96" s="2">
        <v>0</v>
      </c>
      <c r="P96" s="2">
        <v>0</v>
      </c>
      <c r="Q96" s="2"/>
      <c r="R96" s="2"/>
      <c r="S96" s="2"/>
      <c r="T96" s="2"/>
      <c r="U96" s="2">
        <f>SUM(B96:T96)</f>
        <v>994998</v>
      </c>
    </row>
    <row r="97" spans="1:21" ht="18">
      <c r="A97" s="13">
        <v>550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8">
      <c r="A98" s="14">
        <v>553</v>
      </c>
      <c r="B98" s="2"/>
      <c r="C98" s="2">
        <v>20000</v>
      </c>
      <c r="D98" s="2"/>
      <c r="E98" s="2"/>
      <c r="F98" s="2"/>
      <c r="G98" s="2"/>
      <c r="H98" s="2"/>
      <c r="I98" s="2"/>
      <c r="J98" s="2">
        <v>125000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8">
      <c r="A99" s="14">
        <v>554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8">
      <c r="A100" s="13" t="s">
        <v>29</v>
      </c>
      <c r="B100" s="2">
        <f>SUM(B98:B99)</f>
        <v>0</v>
      </c>
      <c r="C100" s="2">
        <f aca="true" t="shared" si="7" ref="C100:T100">SUM(C98:C99)</f>
        <v>20000</v>
      </c>
      <c r="D100" s="2">
        <f t="shared" si="7"/>
        <v>0</v>
      </c>
      <c r="E100" s="2">
        <f t="shared" si="7"/>
        <v>0</v>
      </c>
      <c r="F100" s="2">
        <f t="shared" si="7"/>
        <v>0</v>
      </c>
      <c r="G100" s="2">
        <f t="shared" si="7"/>
        <v>0</v>
      </c>
      <c r="H100" s="2">
        <f t="shared" si="7"/>
        <v>0</v>
      </c>
      <c r="I100" s="2">
        <f t="shared" si="7"/>
        <v>0</v>
      </c>
      <c r="J100" s="2">
        <f t="shared" si="7"/>
        <v>125000</v>
      </c>
      <c r="K100" s="2">
        <f t="shared" si="7"/>
        <v>0</v>
      </c>
      <c r="L100" s="2">
        <f t="shared" si="7"/>
        <v>0</v>
      </c>
      <c r="M100" s="2">
        <f t="shared" si="7"/>
        <v>0</v>
      </c>
      <c r="N100" s="2">
        <f t="shared" si="7"/>
        <v>0</v>
      </c>
      <c r="O100" s="2">
        <f t="shared" si="7"/>
        <v>0</v>
      </c>
      <c r="P100" s="2">
        <f t="shared" si="7"/>
        <v>0</v>
      </c>
      <c r="Q100" s="2">
        <f t="shared" si="7"/>
        <v>0</v>
      </c>
      <c r="R100" s="2">
        <f t="shared" si="7"/>
        <v>0</v>
      </c>
      <c r="S100" s="2">
        <f t="shared" si="7"/>
        <v>0</v>
      </c>
      <c r="T100" s="2">
        <f t="shared" si="7"/>
        <v>0</v>
      </c>
      <c r="U100" s="2">
        <f>SUM(B100:T100)</f>
        <v>145000</v>
      </c>
    </row>
    <row r="101" spans="1:21" ht="18">
      <c r="A101" s="13" t="s">
        <v>30</v>
      </c>
      <c r="B101" s="2">
        <v>0</v>
      </c>
      <c r="C101" s="2">
        <v>20000</v>
      </c>
      <c r="D101" s="2"/>
      <c r="E101" s="2"/>
      <c r="F101" s="2"/>
      <c r="G101" s="2"/>
      <c r="H101" s="2"/>
      <c r="I101" s="2"/>
      <c r="J101" s="2">
        <v>1501000</v>
      </c>
      <c r="K101" s="2"/>
      <c r="L101" s="2"/>
      <c r="M101" s="2">
        <v>0</v>
      </c>
      <c r="N101" s="2">
        <v>0</v>
      </c>
      <c r="O101" s="2">
        <v>0</v>
      </c>
      <c r="P101" s="2">
        <v>0</v>
      </c>
      <c r="Q101" s="2"/>
      <c r="R101" s="2"/>
      <c r="S101" s="2"/>
      <c r="T101" s="2"/>
      <c r="U101" s="2">
        <f>SUM(B101:T101)</f>
        <v>1521000</v>
      </c>
    </row>
    <row r="102" spans="1:21" ht="18">
      <c r="A102" s="22" t="s">
        <v>29</v>
      </c>
      <c r="B102" s="23">
        <f aca="true" t="shared" si="8" ref="B102:T102">B11+B19+B24+B29+B40+B48+B64+B72+B77+B86+B100+B95</f>
        <v>140800</v>
      </c>
      <c r="C102" s="23">
        <f t="shared" si="8"/>
        <v>814947.3999999999</v>
      </c>
      <c r="D102" s="23">
        <f t="shared" si="8"/>
        <v>273610</v>
      </c>
      <c r="E102" s="23">
        <f t="shared" si="8"/>
        <v>0</v>
      </c>
      <c r="F102" s="23">
        <f t="shared" si="8"/>
        <v>0</v>
      </c>
      <c r="G102" s="23">
        <f t="shared" si="8"/>
        <v>282655.68</v>
      </c>
      <c r="H102" s="23">
        <f t="shared" si="8"/>
        <v>0</v>
      </c>
      <c r="I102" s="23">
        <f t="shared" si="8"/>
        <v>100000</v>
      </c>
      <c r="J102" s="23">
        <f t="shared" si="8"/>
        <v>125000</v>
      </c>
      <c r="K102" s="23">
        <f t="shared" si="8"/>
        <v>176406</v>
      </c>
      <c r="L102" s="23">
        <f t="shared" si="8"/>
        <v>596998</v>
      </c>
      <c r="M102" s="23">
        <f t="shared" si="8"/>
        <v>0</v>
      </c>
      <c r="N102" s="23">
        <f t="shared" si="8"/>
        <v>0</v>
      </c>
      <c r="O102" s="23">
        <f t="shared" si="8"/>
        <v>0</v>
      </c>
      <c r="P102" s="23">
        <f t="shared" si="8"/>
        <v>0</v>
      </c>
      <c r="Q102" s="23">
        <f t="shared" si="8"/>
        <v>0</v>
      </c>
      <c r="R102" s="23">
        <f t="shared" si="8"/>
        <v>0</v>
      </c>
      <c r="S102" s="23">
        <f t="shared" si="8"/>
        <v>0</v>
      </c>
      <c r="T102" s="23">
        <f t="shared" si="8"/>
        <v>0</v>
      </c>
      <c r="U102" s="2">
        <f>SUM(B102:T102)</f>
        <v>2510417.08</v>
      </c>
    </row>
    <row r="103" spans="1:21" ht="18.75" thickBot="1">
      <c r="A103" s="22" t="s">
        <v>30</v>
      </c>
      <c r="B103" s="24">
        <f aca="true" t="shared" si="9" ref="B103:T103">B12+B20+B25+B30+B41+B49+B65+B73+B78+B87+B101+B96</f>
        <v>410950</v>
      </c>
      <c r="C103" s="24">
        <f t="shared" si="9"/>
        <v>5442901.45</v>
      </c>
      <c r="D103" s="24">
        <f t="shared" si="9"/>
        <v>1279586.65</v>
      </c>
      <c r="E103" s="24">
        <f t="shared" si="9"/>
        <v>11000</v>
      </c>
      <c r="F103" s="24">
        <f t="shared" si="9"/>
        <v>0</v>
      </c>
      <c r="G103" s="24">
        <f t="shared" si="9"/>
        <v>1715312.2</v>
      </c>
      <c r="H103" s="24">
        <f t="shared" si="9"/>
        <v>0</v>
      </c>
      <c r="I103" s="24">
        <f t="shared" si="9"/>
        <v>140147</v>
      </c>
      <c r="J103" s="24">
        <f t="shared" si="9"/>
        <v>1501000</v>
      </c>
      <c r="K103" s="24">
        <f t="shared" si="9"/>
        <v>653887</v>
      </c>
      <c r="L103" s="24">
        <f t="shared" si="9"/>
        <v>1338430.71</v>
      </c>
      <c r="M103" s="24">
        <f t="shared" si="9"/>
        <v>0</v>
      </c>
      <c r="N103" s="24">
        <f t="shared" si="9"/>
        <v>162115</v>
      </c>
      <c r="O103" s="24">
        <f t="shared" si="9"/>
        <v>0</v>
      </c>
      <c r="P103" s="24">
        <f t="shared" si="9"/>
        <v>0</v>
      </c>
      <c r="Q103" s="24">
        <f t="shared" si="9"/>
        <v>0</v>
      </c>
      <c r="R103" s="24">
        <f t="shared" si="9"/>
        <v>0</v>
      </c>
      <c r="S103" s="24">
        <f t="shared" si="9"/>
        <v>33200</v>
      </c>
      <c r="T103" s="24">
        <f t="shared" si="9"/>
        <v>27700</v>
      </c>
      <c r="U103" s="24">
        <f>SUM(B103:T103)</f>
        <v>12716230.009999998</v>
      </c>
    </row>
    <row r="104" spans="2:18" ht="18.75" thickTop="1">
      <c r="B104" s="15"/>
      <c r="D104" s="15"/>
      <c r="E104" s="15"/>
      <c r="F104" s="15"/>
      <c r="G104" s="15"/>
      <c r="H104" s="15"/>
      <c r="I104" s="15"/>
      <c r="J104" s="15"/>
      <c r="M104" s="15"/>
      <c r="N104" s="15"/>
      <c r="O104" s="15"/>
      <c r="P104" s="15"/>
      <c r="Q104" s="15"/>
      <c r="R104" s="15"/>
    </row>
    <row r="105" spans="2:21" ht="18">
      <c r="B105" s="15"/>
      <c r="D105" s="15"/>
      <c r="E105" s="15"/>
      <c r="F105" s="15"/>
      <c r="G105" s="15"/>
      <c r="H105" s="15"/>
      <c r="I105" s="15"/>
      <c r="J105" s="15"/>
      <c r="M105" s="15"/>
      <c r="N105" s="15"/>
      <c r="O105" s="15"/>
      <c r="P105" s="15"/>
      <c r="Q105" s="15"/>
      <c r="R105" s="15"/>
      <c r="U105" s="16"/>
    </row>
    <row r="106" spans="2:18" ht="18">
      <c r="B106" s="15"/>
      <c r="D106" s="15"/>
      <c r="E106" s="15"/>
      <c r="F106" s="15"/>
      <c r="G106" s="15"/>
      <c r="H106" s="15"/>
      <c r="I106" s="15"/>
      <c r="J106" s="15"/>
      <c r="M106" s="15"/>
      <c r="N106" s="15"/>
      <c r="O106" s="15"/>
      <c r="P106" s="15"/>
      <c r="Q106" s="15"/>
      <c r="R106" s="15"/>
    </row>
    <row r="107" spans="2:18" ht="18">
      <c r="B107" s="15"/>
      <c r="D107" s="15"/>
      <c r="E107" s="15"/>
      <c r="F107" s="15"/>
      <c r="G107" s="15"/>
      <c r="H107" s="15"/>
      <c r="I107" s="15"/>
      <c r="J107" s="15"/>
      <c r="M107" s="15"/>
      <c r="N107" s="15"/>
      <c r="O107" s="15"/>
      <c r="P107" s="15"/>
      <c r="Q107" s="15"/>
      <c r="R107" s="15"/>
    </row>
    <row r="108" spans="1:20" ht="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8">
      <c r="A109" s="17"/>
      <c r="B109" s="17"/>
      <c r="C109" s="17"/>
      <c r="D109" s="18"/>
      <c r="E109" s="18"/>
      <c r="F109" s="17"/>
      <c r="G109" s="19"/>
      <c r="H109" s="19"/>
      <c r="I109" s="1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8">
      <c r="A110" s="17"/>
      <c r="B110" s="17"/>
      <c r="C110" s="17"/>
      <c r="D110" s="17"/>
      <c r="E110" s="17"/>
      <c r="F110" s="20"/>
      <c r="G110" s="17"/>
      <c r="H110" s="17"/>
      <c r="I110" s="17"/>
      <c r="J110" s="17"/>
      <c r="K110" s="21"/>
      <c r="L110" s="21"/>
      <c r="M110" s="17"/>
      <c r="N110" s="17"/>
      <c r="O110" s="17"/>
      <c r="P110" s="17"/>
      <c r="Q110" s="17"/>
      <c r="R110" s="17"/>
      <c r="S110" s="17"/>
      <c r="T110" s="17"/>
    </row>
    <row r="111" spans="1:20" ht="18">
      <c r="A111" s="17"/>
      <c r="B111" s="17"/>
      <c r="C111" s="17"/>
      <c r="D111" s="17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18">
      <c r="A112" s="17"/>
      <c r="B112" s="17"/>
      <c r="C112" s="17"/>
      <c r="D112" s="17"/>
      <c r="E112" s="17"/>
      <c r="F112" s="2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2011-10-13T04:29:32Z</cp:lastPrinted>
  <dcterms:created xsi:type="dcterms:W3CDTF">2004-02-23T07:46:31Z</dcterms:created>
  <dcterms:modified xsi:type="dcterms:W3CDTF">2011-10-13T04:29:37Z</dcterms:modified>
  <cp:category/>
  <cp:version/>
  <cp:contentType/>
  <cp:contentStatus/>
</cp:coreProperties>
</file>